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savoiemontblanctourisme.sharepoint.com/sites/CollectifBaladeetrandonnepdestreenSMB/Documents partages/General/2023 - Itinérance courte/Documents de travail/"/>
    </mc:Choice>
  </mc:AlternateContent>
  <xr:revisionPtr revIDLastSave="139" documentId="8_{5DDC4F90-1193-4CD6-B326-CC980CC88FF3}" xr6:coauthVersionLast="47" xr6:coauthVersionMax="47" xr10:uidLastSave="{DB9B7A42-3E3B-43D5-AB4D-DB39761825EE}"/>
  <bookViews>
    <workbookView xWindow="-28920" yWindow="-2745" windowWidth="29040" windowHeight="15720" xr2:uid="{00000000-000D-0000-FFFF-FFFF00000000}"/>
  </bookViews>
  <sheets>
    <sheet name="Outil de Calcul" sheetId="4" r:id="rId1"/>
    <sheet name="0" sheetId="5" r:id="rId2"/>
    <sheet name="Ititnérance_2_Jours" sheetId="8" r:id="rId3"/>
    <sheet name="Itinérance_3_Jours" sheetId="10" r:id="rId4"/>
    <sheet name="Itinérance_4_Jours" sheetId="9" r:id="rId5"/>
    <sheet name="Feuil1" sheetId="11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9" l="1"/>
  <c r="I8" i="9"/>
  <c r="F8" i="9"/>
  <c r="C8" i="9"/>
  <c r="F8" i="8"/>
  <c r="C8" i="8"/>
  <c r="I8" i="10"/>
  <c r="F8" i="10"/>
  <c r="C8" i="10"/>
  <c r="I13" i="10"/>
  <c r="F13" i="10"/>
  <c r="D13" i="10"/>
  <c r="C13" i="10"/>
  <c r="I12" i="10"/>
  <c r="F12" i="10"/>
  <c r="C12" i="10"/>
  <c r="I11" i="10"/>
  <c r="F11" i="10"/>
  <c r="C11" i="10"/>
  <c r="I10" i="10"/>
  <c r="F10" i="10"/>
  <c r="C10" i="10"/>
  <c r="I7" i="10"/>
  <c r="F7" i="10"/>
  <c r="C7" i="10"/>
  <c r="I6" i="10"/>
  <c r="H9" i="10" s="1"/>
  <c r="F6" i="10"/>
  <c r="C6" i="10"/>
  <c r="B9" i="10" s="1"/>
  <c r="K13" i="9"/>
  <c r="I13" i="9"/>
  <c r="F13" i="9"/>
  <c r="D13" i="9"/>
  <c r="C13" i="9"/>
  <c r="K12" i="9"/>
  <c r="I12" i="9"/>
  <c r="F12" i="9"/>
  <c r="C12" i="9"/>
  <c r="K11" i="9"/>
  <c r="I11" i="9"/>
  <c r="F11" i="9"/>
  <c r="C11" i="9"/>
  <c r="K10" i="9"/>
  <c r="I10" i="9"/>
  <c r="F10" i="9"/>
  <c r="C10" i="9"/>
  <c r="K7" i="9"/>
  <c r="I7" i="9"/>
  <c r="F7" i="9"/>
  <c r="C7" i="9"/>
  <c r="K6" i="9"/>
  <c r="J9" i="9" s="1"/>
  <c r="I6" i="9"/>
  <c r="H9" i="9" s="1"/>
  <c r="F6" i="9"/>
  <c r="E9" i="9" s="1"/>
  <c r="C6" i="9"/>
  <c r="B9" i="9" s="1"/>
  <c r="E9" i="10" l="1"/>
  <c r="M14" i="10"/>
  <c r="E14" i="10"/>
  <c r="H14" i="10"/>
  <c r="H16" i="10" s="1"/>
  <c r="H17" i="10" s="1"/>
  <c r="M12" i="10"/>
  <c r="M8" i="10"/>
  <c r="M7" i="10"/>
  <c r="O13" i="9"/>
  <c r="I9" i="9"/>
  <c r="O8" i="9"/>
  <c r="O7" i="9"/>
  <c r="O6" i="9"/>
  <c r="C9" i="10"/>
  <c r="M6" i="10"/>
  <c r="M9" i="10" s="1"/>
  <c r="M10" i="10" s="1"/>
  <c r="F9" i="10"/>
  <c r="I9" i="10"/>
  <c r="B14" i="10"/>
  <c r="M11" i="10"/>
  <c r="M13" i="10"/>
  <c r="H19" i="10"/>
  <c r="O11" i="9"/>
  <c r="J14" i="9"/>
  <c r="J16" i="9" s="1"/>
  <c r="H14" i="9"/>
  <c r="O14" i="9"/>
  <c r="O12" i="9"/>
  <c r="B14" i="9"/>
  <c r="K9" i="9"/>
  <c r="E14" i="9"/>
  <c r="E16" i="9" s="1"/>
  <c r="C9" i="9"/>
  <c r="F9" i="9"/>
  <c r="O9" i="9" l="1"/>
  <c r="O10" i="9" s="1"/>
  <c r="E16" i="10"/>
  <c r="E17" i="10" s="1"/>
  <c r="I16" i="10"/>
  <c r="I19" i="10" s="1"/>
  <c r="E19" i="10"/>
  <c r="B16" i="10"/>
  <c r="B17" i="10" s="1"/>
  <c r="B19" i="10" s="1"/>
  <c r="B16" i="9"/>
  <c r="C16" i="9" s="1"/>
  <c r="C19" i="9" s="1"/>
  <c r="E17" i="9"/>
  <c r="E19" i="9" s="1"/>
  <c r="F16" i="9"/>
  <c r="F19" i="9" s="1"/>
  <c r="H19" i="9"/>
  <c r="H16" i="9"/>
  <c r="K16" i="9"/>
  <c r="K19" i="9" s="1"/>
  <c r="J17" i="9"/>
  <c r="J19" i="9" s="1"/>
  <c r="F16" i="10" l="1"/>
  <c r="F19" i="10" s="1"/>
  <c r="C16" i="10"/>
  <c r="C19" i="10" s="1"/>
  <c r="B17" i="9"/>
  <c r="B19" i="9" s="1"/>
  <c r="H17" i="9"/>
  <c r="I16" i="9"/>
  <c r="I19" i="9" s="1"/>
  <c r="F19" i="8" l="1"/>
  <c r="F13" i="8"/>
  <c r="D13" i="8"/>
  <c r="C13" i="8"/>
  <c r="J14" i="8" s="1"/>
  <c r="F12" i="8"/>
  <c r="C12" i="8"/>
  <c r="F11" i="8"/>
  <c r="C11" i="8"/>
  <c r="J12" i="8" s="1"/>
  <c r="F10" i="8"/>
  <c r="C10" i="8"/>
  <c r="F7" i="8"/>
  <c r="C7" i="8"/>
  <c r="F6" i="8"/>
  <c r="E9" i="8" s="1"/>
  <c r="C6" i="8"/>
  <c r="B9" i="8" l="1"/>
  <c r="E14" i="8"/>
  <c r="J6" i="8"/>
  <c r="J8" i="8"/>
  <c r="F9" i="8"/>
  <c r="J7" i="8"/>
  <c r="B14" i="8"/>
  <c r="C9" i="8"/>
  <c r="J13" i="8"/>
  <c r="E16" i="8"/>
  <c r="J11" i="8"/>
  <c r="C9" i="4"/>
  <c r="C8" i="4"/>
  <c r="C7" i="4"/>
  <c r="C5" i="4"/>
  <c r="C4" i="4"/>
  <c r="J9" i="8" l="1"/>
  <c r="J10" i="8" s="1"/>
  <c r="B16" i="8"/>
  <c r="C16" i="8" s="1"/>
  <c r="C19" i="8" s="1"/>
  <c r="E17" i="8"/>
  <c r="E19" i="8" s="1"/>
  <c r="F16" i="8"/>
  <c r="C6" i="4"/>
  <c r="E10" i="4"/>
  <c r="D10" i="4"/>
  <c r="C10" i="4"/>
  <c r="B17" i="8" l="1"/>
  <c r="B19" i="8" s="1"/>
  <c r="B11" i="4"/>
  <c r="B6" i="4"/>
  <c r="E6" i="4"/>
  <c r="B13" i="4" l="1"/>
  <c r="B14" i="4" s="1"/>
  <c r="B16" i="4" s="1"/>
  <c r="C13" i="4" l="1"/>
  <c r="C16" i="4" s="1"/>
</calcChain>
</file>

<file path=xl/sharedStrings.xml><?xml version="1.0" encoding="utf-8"?>
<sst xmlns="http://schemas.openxmlformats.org/spreadsheetml/2006/main" count="199" uniqueCount="55">
  <si>
    <t>Fiche Classement Randonnée</t>
  </si>
  <si>
    <t>Distance</t>
  </si>
  <si>
    <t>8 à 12 km</t>
  </si>
  <si>
    <t>Dénivelé</t>
  </si>
  <si>
    <t>plus de 900 m</t>
  </si>
  <si>
    <t>Total des points physiques</t>
  </si>
  <si>
    <t>Difficulté de la montée</t>
  </si>
  <si>
    <t>Sans difficulté particulière</t>
  </si>
  <si>
    <t xml:space="preserve">Présence d'obstacles ou d'irregularités </t>
  </si>
  <si>
    <t>Très Fréquent (+ de 50 %)</t>
  </si>
  <si>
    <t>Equipement (cables, main courante…)</t>
  </si>
  <si>
    <t>Absence</t>
  </si>
  <si>
    <t>Passages vertigineux non équipés</t>
  </si>
  <si>
    <t>Oui</t>
  </si>
  <si>
    <t>Total des points techniques</t>
  </si>
  <si>
    <t>Total des points</t>
  </si>
  <si>
    <t>Cotation aux points</t>
  </si>
  <si>
    <t>Cotation proposée</t>
  </si>
  <si>
    <t>Cotation finale attribuée</t>
  </si>
  <si>
    <t>Rouge</t>
  </si>
  <si>
    <t>Denivelé</t>
  </si>
  <si>
    <t>O/N</t>
  </si>
  <si>
    <t>Obstacles ou irrégularités</t>
  </si>
  <si>
    <t>Equipement</t>
  </si>
  <si>
    <t>Montée</t>
  </si>
  <si>
    <t>Couleur</t>
  </si>
  <si>
    <t>0 à 4 km</t>
  </si>
  <si>
    <t>0 à 300 m</t>
  </si>
  <si>
    <t>Verte</t>
  </si>
  <si>
    <t>4 à 8 km</t>
  </si>
  <si>
    <t>300 à 600 m</t>
  </si>
  <si>
    <t>Non</t>
  </si>
  <si>
    <t>Fréquent (+ de 25%)</t>
  </si>
  <si>
    <t>Large et plat</t>
  </si>
  <si>
    <t>Montée continue pendant plus de la moitié de la D+</t>
  </si>
  <si>
    <t>Bleue</t>
  </si>
  <si>
    <t>600 à 900 m</t>
  </si>
  <si>
    <t>étroit ou déversant</t>
  </si>
  <si>
    <t>Passage raide &gt;30° pendant plus de 15 minutes</t>
  </si>
  <si>
    <t>Plus de 12 km</t>
  </si>
  <si>
    <t>Posé des mains</t>
  </si>
  <si>
    <t>Présence des deux critères</t>
  </si>
  <si>
    <t>Noire</t>
  </si>
  <si>
    <t>Fiche Cotation Itinérance</t>
  </si>
  <si>
    <t>Cotez les étapes en renseignants les cases jaunes…</t>
  </si>
  <si>
    <t>...Obtenez la couleur de cotation et les alertes  de niveau de technicité</t>
  </si>
  <si>
    <t>La lecture en colonne donne la cotation au format "journée"</t>
  </si>
  <si>
    <t>Le cumul horizontal donne la cotation du tour</t>
  </si>
  <si>
    <t>JOUR</t>
  </si>
  <si>
    <t>COTATION FINALE DU TOUR</t>
  </si>
  <si>
    <t>Dénivelé positive</t>
  </si>
  <si>
    <t>Dénivelé négative</t>
  </si>
  <si>
    <t>Note de difficulté physique sur 10</t>
  </si>
  <si>
    <t>Cotation</t>
  </si>
  <si>
    <t>COTATION GLOBALE DU TOUR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</si>
</sst>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4" xfId="0" applyBorder="1"/>
    <xf numFmtId="0" fontId="1" fillId="0" borderId="0" xfId="0" applyFont="1" applyAlignment="1">
      <alignment horizontal="right"/>
    </xf>
    <xf numFmtId="0" fontId="0" fillId="0" borderId="2" xfId="0" applyBorder="1"/>
    <xf numFmtId="0" fontId="0" fillId="0" borderId="4" xfId="0" applyBorder="1" applyAlignment="1">
      <alignment horizontal="left"/>
    </xf>
    <xf numFmtId="0" fontId="0" fillId="0" borderId="0" xfId="0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2" fillId="2" borderId="7" xfId="0" applyFont="1" applyFill="1" applyBorder="1"/>
    <xf numFmtId="0" fontId="2" fillId="2" borderId="8" xfId="0" applyFont="1" applyFill="1" applyBorder="1" applyAlignment="1">
      <alignment horizontal="center"/>
    </xf>
    <xf numFmtId="0" fontId="1" fillId="4" borderId="7" xfId="0" applyFont="1" applyFill="1" applyBorder="1"/>
    <xf numFmtId="0" fontId="1" fillId="4" borderId="8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5" xfId="0" applyFont="1" applyFill="1" applyBorder="1"/>
    <xf numFmtId="0" fontId="1" fillId="4" borderId="6" xfId="0" applyFont="1" applyFill="1" applyBorder="1" applyAlignment="1">
      <alignment horizontal="center"/>
    </xf>
    <xf numFmtId="0" fontId="3" fillId="0" borderId="7" xfId="0" applyFont="1" applyBorder="1"/>
    <xf numFmtId="0" fontId="8" fillId="0" borderId="0" xfId="0" applyFont="1" applyAlignment="1">
      <alignment horizontal="center"/>
    </xf>
    <xf numFmtId="16" fontId="5" fillId="0" borderId="0" xfId="0" applyNumberFormat="1" applyFont="1"/>
    <xf numFmtId="0" fontId="0" fillId="3" borderId="1" xfId="0" applyFill="1" applyBorder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5" borderId="0" xfId="0" applyFont="1" applyFill="1"/>
    <xf numFmtId="0" fontId="1" fillId="5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5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7" xfId="0" applyFont="1" applyBorder="1"/>
    <xf numFmtId="164" fontId="1" fillId="0" borderId="8" xfId="0" applyNumberFormat="1" applyFont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2" borderId="0" xfId="0" applyFont="1" applyFill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/>
    <xf numFmtId="0" fontId="0" fillId="5" borderId="2" xfId="0" applyFill="1" applyBorder="1"/>
    <xf numFmtId="0" fontId="1" fillId="5" borderId="13" xfId="0" applyFont="1" applyFill="1" applyBorder="1" applyAlignment="1">
      <alignment horizontal="center"/>
    </xf>
    <xf numFmtId="0" fontId="0" fillId="5" borderId="13" xfId="0" applyFill="1" applyBorder="1"/>
    <xf numFmtId="0" fontId="13" fillId="5" borderId="3" xfId="0" applyFont="1" applyFill="1" applyBorder="1"/>
    <xf numFmtId="0" fontId="0" fillId="5" borderId="4" xfId="0" applyFill="1" applyBorder="1"/>
    <xf numFmtId="0" fontId="14" fillId="5" borderId="9" xfId="0" applyFont="1" applyFill="1" applyBorder="1" applyAlignment="1">
      <alignment horizontal="center"/>
    </xf>
    <xf numFmtId="0" fontId="12" fillId="5" borderId="9" xfId="0" applyFont="1" applyFill="1" applyBorder="1" applyAlignment="1">
      <alignment horizontal="center"/>
    </xf>
    <xf numFmtId="0" fontId="0" fillId="5" borderId="9" xfId="0" applyFill="1" applyBorder="1"/>
    <xf numFmtId="0" fontId="0" fillId="5" borderId="5" xfId="0" applyFill="1" applyBorder="1"/>
    <xf numFmtId="0" fontId="0" fillId="5" borderId="14" xfId="0" applyFill="1" applyBorder="1"/>
    <xf numFmtId="0" fontId="0" fillId="5" borderId="6" xfId="0" applyFill="1" applyBorder="1"/>
    <xf numFmtId="0" fontId="0" fillId="0" borderId="7" xfId="0" applyBorder="1"/>
    <xf numFmtId="164" fontId="0" fillId="0" borderId="8" xfId="0" applyNumberFormat="1" applyBorder="1" applyAlignment="1">
      <alignment horizontal="center"/>
    </xf>
    <xf numFmtId="0" fontId="0" fillId="3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zoomScaleNormal="100" workbookViewId="0">
      <selection activeCell="D8" sqref="D8"/>
    </sheetView>
  </sheetViews>
  <sheetFormatPr baseColWidth="10" defaultColWidth="11.44140625" defaultRowHeight="14.4" x14ac:dyDescent="0.3"/>
  <cols>
    <col min="1" max="1" width="39.88671875" customWidth="1"/>
    <col min="2" max="2" width="24.6640625" style="5" customWidth="1"/>
    <col min="3" max="3" width="4.5546875" style="8" customWidth="1"/>
    <col min="4" max="4" width="11.33203125" style="19" customWidth="1"/>
    <col min="5" max="5" width="10.44140625" style="8" customWidth="1"/>
  </cols>
  <sheetData>
    <row r="1" spans="1:8" x14ac:dyDescent="0.3">
      <c r="C1" s="22"/>
      <c r="D1" s="26"/>
    </row>
    <row r="2" spans="1:8" x14ac:dyDescent="0.3">
      <c r="A2" s="2" t="s">
        <v>0</v>
      </c>
      <c r="C2" s="27"/>
      <c r="D2" s="26"/>
    </row>
    <row r="3" spans="1:8" ht="15" thickBot="1" x14ac:dyDescent="0.35">
      <c r="C3" s="22"/>
      <c r="D3" s="26"/>
    </row>
    <row r="4" spans="1:8" ht="15" thickBot="1" x14ac:dyDescent="0.35">
      <c r="A4" s="3" t="s">
        <v>1</v>
      </c>
      <c r="B4" s="6" t="s">
        <v>2</v>
      </c>
      <c r="C4" s="29">
        <f>IF(B4="0 à 4 km",1,IF(B4="4 à 8 km",2,IF(B4="8 à 12 km",3,4)))</f>
        <v>3</v>
      </c>
      <c r="D4" s="26"/>
    </row>
    <row r="5" spans="1:8" ht="15" thickBot="1" x14ac:dyDescent="0.35">
      <c r="A5" s="1" t="s">
        <v>3</v>
      </c>
      <c r="B5" s="7" t="s">
        <v>4</v>
      </c>
      <c r="C5" s="29">
        <f>IF(B5="0 à 300 m",2,IF(B5="300 à 600 m",4,IF(B5="600 à 900 m",6,8)))</f>
        <v>8</v>
      </c>
      <c r="D5" s="26"/>
      <c r="E5" s="20"/>
    </row>
    <row r="6" spans="1:8" ht="15" thickBot="1" x14ac:dyDescent="0.35">
      <c r="A6" s="12" t="s">
        <v>5</v>
      </c>
      <c r="B6" s="13">
        <f>C4+C5</f>
        <v>11</v>
      </c>
      <c r="C6" s="30">
        <f>C4+C5</f>
        <v>11</v>
      </c>
      <c r="D6" s="28"/>
      <c r="E6" s="23">
        <f>IF(C4+C5&gt;7,2,0)</f>
        <v>2</v>
      </c>
    </row>
    <row r="7" spans="1:8" ht="15" thickBot="1" x14ac:dyDescent="0.35">
      <c r="A7" s="1" t="s">
        <v>6</v>
      </c>
      <c r="B7" s="21" t="s">
        <v>7</v>
      </c>
      <c r="C7" s="29">
        <f>IF(B7="Sans difficulté particulière",0,IF(B7="Montée continue pendant plus de la moitié de la D+",1,IF(B7="Passage raide &gt;30° pendant plus de 15 minutes",1,2)))</f>
        <v>0</v>
      </c>
      <c r="D7" s="26"/>
      <c r="E7" s="22"/>
    </row>
    <row r="8" spans="1:8" ht="15" thickBot="1" x14ac:dyDescent="0.35">
      <c r="A8" s="4" t="s">
        <v>8</v>
      </c>
      <c r="B8" s="7" t="s">
        <v>9</v>
      </c>
      <c r="C8" s="29">
        <f>IF(B8="Absence",0,IF(B8="Fréquent (+ de 25%)",1,2))</f>
        <v>2</v>
      </c>
      <c r="D8" s="26"/>
      <c r="E8" s="22"/>
    </row>
    <row r="9" spans="1:8" ht="15" thickBot="1" x14ac:dyDescent="0.35">
      <c r="A9" s="1" t="s">
        <v>10</v>
      </c>
      <c r="B9" s="7" t="s">
        <v>11</v>
      </c>
      <c r="C9" s="29">
        <f>IF(B9="Absence",0,IF(B9="large et plat",1,IF(B9="étroit ou déversant",2,3)))</f>
        <v>0</v>
      </c>
      <c r="D9" s="28"/>
      <c r="E9" s="23"/>
      <c r="H9" s="9"/>
    </row>
    <row r="10" spans="1:8" ht="15" thickBot="1" x14ac:dyDescent="0.35">
      <c r="A10" s="1" t="s">
        <v>12</v>
      </c>
      <c r="B10" s="7" t="s">
        <v>13</v>
      </c>
      <c r="C10" s="29">
        <f>IF(B10="Oui",1,0)</f>
        <v>1</v>
      </c>
      <c r="D10" s="28" t="str">
        <f>IF(B10="Oui","Rouge"," ")</f>
        <v>Rouge</v>
      </c>
      <c r="E10" s="24">
        <f>IF(B10="Oui",2,0)</f>
        <v>2</v>
      </c>
    </row>
    <row r="11" spans="1:8" ht="15" thickBot="1" x14ac:dyDescent="0.35">
      <c r="A11" s="12" t="s">
        <v>14</v>
      </c>
      <c r="B11" s="13">
        <f>SUM(C7:C10)</f>
        <v>3</v>
      </c>
      <c r="D11" s="26"/>
    </row>
    <row r="12" spans="1:8" ht="15" thickBot="1" x14ac:dyDescent="0.35">
      <c r="B12" s="8"/>
      <c r="D12" s="26"/>
    </row>
    <row r="13" spans="1:8" x14ac:dyDescent="0.3">
      <c r="A13" s="14" t="s">
        <v>15</v>
      </c>
      <c r="B13" s="15">
        <f>B6+B11</f>
        <v>14</v>
      </c>
      <c r="C13" s="8">
        <f>INT(B13/5.01)</f>
        <v>2</v>
      </c>
      <c r="D13" s="26"/>
    </row>
    <row r="14" spans="1:8" ht="15" thickBot="1" x14ac:dyDescent="0.35">
      <c r="A14" s="16" t="s">
        <v>16</v>
      </c>
      <c r="B14" s="17" t="str">
        <f>IF(B13&lt;5,"Vert",IF(B13&lt;10,"Bleu",IF(B13&lt;15,"Rouge","Noir")))</f>
        <v>Rouge</v>
      </c>
      <c r="D14" s="26"/>
    </row>
    <row r="15" spans="1:8" ht="15" thickBot="1" x14ac:dyDescent="0.35">
      <c r="D15" s="26"/>
    </row>
    <row r="16" spans="1:8" ht="15" thickBot="1" x14ac:dyDescent="0.35">
      <c r="A16" s="10" t="s">
        <v>17</v>
      </c>
      <c r="B16" s="11" t="str">
        <f>IF(C9=3,"Noir",IF(B6&gt;=8,"Rouge mini",IF(C9=2,"Rouge mini",IF(C10=1,"Rouge mini",IF(C9=1,"Bleu mini",B14)))))</f>
        <v>Rouge mini</v>
      </c>
      <c r="C16" s="8">
        <f>MAX(E6,E9,E10,C13)</f>
        <v>2</v>
      </c>
      <c r="D16" s="26"/>
    </row>
    <row r="17" spans="1:4" ht="15" thickBot="1" x14ac:dyDescent="0.35">
      <c r="D17" s="26"/>
    </row>
    <row r="18" spans="1:4" ht="15" thickBot="1" x14ac:dyDescent="0.35">
      <c r="A18" s="18" t="s">
        <v>18</v>
      </c>
      <c r="B18" s="25" t="s">
        <v>19</v>
      </c>
      <c r="D18" s="26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'0'!$A$2:$A$5</xm:f>
          </x14:formula1>
          <xm:sqref>B4</xm:sqref>
        </x14:dataValidation>
        <x14:dataValidation type="list" allowBlank="1" showInputMessage="1" showErrorMessage="1" xr:uid="{00000000-0002-0000-0000-000001000000}">
          <x14:formula1>
            <xm:f>'0'!$B$2:$B$5</xm:f>
          </x14:formula1>
          <xm:sqref>B5</xm:sqref>
        </x14:dataValidation>
        <x14:dataValidation type="list" allowBlank="1" showInputMessage="1" showErrorMessage="1" xr:uid="{00000000-0002-0000-0000-000002000000}">
          <x14:formula1>
            <xm:f>'0'!$C$2:$C$3</xm:f>
          </x14:formula1>
          <xm:sqref>B10</xm:sqref>
        </x14:dataValidation>
        <x14:dataValidation type="list" allowBlank="1" showInputMessage="1" showErrorMessage="1" xr:uid="{00000000-0002-0000-0000-000003000000}">
          <x14:formula1>
            <xm:f>'0'!$D$2:$D$4</xm:f>
          </x14:formula1>
          <xm:sqref>B8</xm:sqref>
        </x14:dataValidation>
        <x14:dataValidation type="list" allowBlank="1" showInputMessage="1" showErrorMessage="1" xr:uid="{00000000-0002-0000-0000-000004000000}">
          <x14:formula1>
            <xm:f>'0'!$E$2:$E$5</xm:f>
          </x14:formula1>
          <xm:sqref>B9</xm:sqref>
        </x14:dataValidation>
        <x14:dataValidation type="list" allowBlank="1" showErrorMessage="1" promptTitle="Montée" prompt="Sélectionnez les caractéristiques de la montée" xr:uid="{00000000-0002-0000-0000-000005000000}">
          <x14:formula1>
            <xm:f>'0'!$F$2:$F$5</xm:f>
          </x14:formula1>
          <xm:sqref>B7</xm:sqref>
        </x14:dataValidation>
        <x14:dataValidation type="list" allowBlank="1" showInputMessage="1" showErrorMessage="1" xr:uid="{00000000-0002-0000-0000-000006000000}">
          <x14:formula1>
            <xm:f>'0'!$G$2:$G$5</xm:f>
          </x14:formula1>
          <xm:sqref>B18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"/>
  <sheetViews>
    <sheetView workbookViewId="0">
      <selection activeCell="C3" sqref="C3"/>
    </sheetView>
  </sheetViews>
  <sheetFormatPr baseColWidth="10" defaultColWidth="11.44140625" defaultRowHeight="14.4" x14ac:dyDescent="0.3"/>
  <cols>
    <col min="1" max="1" width="16.109375" customWidth="1"/>
    <col min="2" max="2" width="13" customWidth="1"/>
    <col min="3" max="3" width="17.5546875" customWidth="1"/>
    <col min="4" max="4" width="25.33203125" customWidth="1"/>
    <col min="5" max="5" width="21.109375" customWidth="1"/>
    <col min="6" max="6" width="47.6640625" customWidth="1"/>
    <col min="7" max="7" width="13.5546875" customWidth="1"/>
  </cols>
  <sheetData>
    <row r="1" spans="1:7" x14ac:dyDescent="0.3">
      <c r="A1" t="s">
        <v>1</v>
      </c>
      <c r="B1" t="s">
        <v>20</v>
      </c>
      <c r="C1" t="s">
        <v>21</v>
      </c>
      <c r="D1" t="s">
        <v>22</v>
      </c>
      <c r="E1" t="s">
        <v>23</v>
      </c>
      <c r="F1" t="s">
        <v>24</v>
      </c>
      <c r="G1" t="s">
        <v>25</v>
      </c>
    </row>
    <row r="2" spans="1:7" x14ac:dyDescent="0.3">
      <c r="A2" t="s">
        <v>26</v>
      </c>
      <c r="B2" t="s">
        <v>27</v>
      </c>
      <c r="C2" t="s">
        <v>13</v>
      </c>
      <c r="D2" t="s">
        <v>11</v>
      </c>
      <c r="E2" t="s">
        <v>11</v>
      </c>
      <c r="F2" t="s">
        <v>7</v>
      </c>
      <c r="G2" t="s">
        <v>28</v>
      </c>
    </row>
    <row r="3" spans="1:7" x14ac:dyDescent="0.3">
      <c r="A3" t="s">
        <v>29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</row>
    <row r="4" spans="1:7" x14ac:dyDescent="0.3">
      <c r="A4" t="s">
        <v>2</v>
      </c>
      <c r="B4" t="s">
        <v>36</v>
      </c>
      <c r="D4" t="s">
        <v>9</v>
      </c>
      <c r="E4" t="s">
        <v>37</v>
      </c>
      <c r="F4" t="s">
        <v>38</v>
      </c>
      <c r="G4" t="s">
        <v>19</v>
      </c>
    </row>
    <row r="5" spans="1:7" x14ac:dyDescent="0.3">
      <c r="A5" t="s">
        <v>39</v>
      </c>
      <c r="B5" t="s">
        <v>4</v>
      </c>
      <c r="E5" t="s">
        <v>40</v>
      </c>
      <c r="F5" t="s">
        <v>41</v>
      </c>
      <c r="G5" t="s">
        <v>42</v>
      </c>
    </row>
  </sheetData>
  <sheetProtection algorithmName="SHA-512" hashValue="vjyF7LVX+xlmos1S1Aa5D8Uq1q6InfB+LHFum/5oEO7DtXKDCSgFAew60A2cySuPDBn9artMWp49QdftW6OEHQ==" saltValue="e8HmTErmvr9S4gDGNYMHa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1"/>
  <sheetViews>
    <sheetView zoomScaleNormal="100" workbookViewId="0">
      <selection activeCell="J9" sqref="J9"/>
    </sheetView>
  </sheetViews>
  <sheetFormatPr baseColWidth="10" defaultColWidth="11.44140625" defaultRowHeight="14.4" x14ac:dyDescent="0.3"/>
  <cols>
    <col min="1" max="1" width="35.109375" customWidth="1"/>
    <col min="2" max="2" width="36.88671875" customWidth="1"/>
    <col min="3" max="4" width="1" customWidth="1"/>
    <col min="5" max="5" width="24.6640625" customWidth="1"/>
    <col min="6" max="6" width="4.6640625" customWidth="1"/>
    <col min="7" max="7" width="4.33203125" customWidth="1"/>
    <col min="8" max="8" width="4.5546875" customWidth="1"/>
    <col min="9" max="9" width="42.5546875" customWidth="1"/>
    <col min="11" max="11" width="4.109375" customWidth="1"/>
  </cols>
  <sheetData>
    <row r="1" spans="1:11" ht="15.6" x14ac:dyDescent="0.3">
      <c r="B1" s="2"/>
      <c r="C1" s="24"/>
      <c r="D1" s="26"/>
      <c r="E1" s="45" t="s">
        <v>43</v>
      </c>
      <c r="F1" s="24"/>
    </row>
    <row r="2" spans="1:11" x14ac:dyDescent="0.3">
      <c r="A2" s="47" t="s">
        <v>44</v>
      </c>
      <c r="B2" s="46"/>
      <c r="C2" s="24"/>
      <c r="D2" s="26"/>
      <c r="F2" s="24"/>
      <c r="I2" s="47" t="s">
        <v>45</v>
      </c>
    </row>
    <row r="3" spans="1:11" x14ac:dyDescent="0.3">
      <c r="A3" t="s">
        <v>46</v>
      </c>
      <c r="B3" s="2"/>
      <c r="C3" s="24"/>
      <c r="D3" s="26"/>
      <c r="F3" s="24"/>
      <c r="I3" t="s">
        <v>47</v>
      </c>
    </row>
    <row r="4" spans="1:11" ht="15" thickBot="1" x14ac:dyDescent="0.35">
      <c r="B4" s="5"/>
      <c r="C4" s="23"/>
      <c r="D4" s="26"/>
      <c r="F4" s="24"/>
    </row>
    <row r="5" spans="1:11" ht="15" thickBot="1" x14ac:dyDescent="0.35">
      <c r="A5" s="31" t="s">
        <v>48</v>
      </c>
      <c r="B5" s="32">
        <v>1</v>
      </c>
      <c r="C5" s="24"/>
      <c r="D5" s="26"/>
      <c r="E5" s="32">
        <v>2</v>
      </c>
      <c r="F5" s="24"/>
      <c r="H5" s="48"/>
      <c r="I5" s="49" t="s">
        <v>49</v>
      </c>
      <c r="J5" s="50"/>
      <c r="K5" s="51"/>
    </row>
    <row r="6" spans="1:11" ht="15" thickBot="1" x14ac:dyDescent="0.35">
      <c r="A6" s="3" t="s">
        <v>1</v>
      </c>
      <c r="B6" s="6" t="s">
        <v>2</v>
      </c>
      <c r="C6" s="44">
        <f>IF(B6="0 à 4 km",1,IF(B6="4 à 8 km",2,IF(B6="8 à 12 km",3,4)))</f>
        <v>3</v>
      </c>
      <c r="D6" s="26"/>
      <c r="E6" s="6" t="s">
        <v>29</v>
      </c>
      <c r="F6" s="44">
        <f>IF(E6="0 à 4 km",1,IF(E6="4 à 8 km",2,IF(E6="8 à 12 km",3,4)))</f>
        <v>2</v>
      </c>
      <c r="H6" s="52"/>
      <c r="I6" s="3" t="s">
        <v>1</v>
      </c>
      <c r="J6" s="35">
        <f>C6+F6</f>
        <v>5</v>
      </c>
      <c r="K6" s="53"/>
    </row>
    <row r="7" spans="1:11" ht="15" thickBot="1" x14ac:dyDescent="0.35">
      <c r="A7" s="1" t="s">
        <v>50</v>
      </c>
      <c r="B7" s="7" t="s">
        <v>30</v>
      </c>
      <c r="C7" s="44">
        <f>IF(B7="0 à 300 m",1,IF(B7="300 à 600 m",2,IF(B7="600 à 900 m",3,4)))</f>
        <v>2</v>
      </c>
      <c r="D7" s="26"/>
      <c r="E7" s="7" t="s">
        <v>36</v>
      </c>
      <c r="F7" s="44">
        <f>IF(E7="0 à 300 m",1,IF(E7="300 à 600 m",2,IF(E7="600 à 900 m",3,4)))</f>
        <v>3</v>
      </c>
      <c r="H7" s="52"/>
      <c r="I7" s="1" t="s">
        <v>50</v>
      </c>
      <c r="J7" s="36">
        <f>C7+F7</f>
        <v>5</v>
      </c>
      <c r="K7" s="53"/>
    </row>
    <row r="8" spans="1:11" ht="15" thickBot="1" x14ac:dyDescent="0.35">
      <c r="A8" s="1" t="s">
        <v>51</v>
      </c>
      <c r="B8" s="7" t="s">
        <v>36</v>
      </c>
      <c r="C8" s="44">
        <f>IF(B8="0 à 300 m",0.5,IF(B8="300 à 600 m",1,IF(B8="600 à 900 m",1.5,2)))</f>
        <v>1.5</v>
      </c>
      <c r="D8" s="26"/>
      <c r="E8" s="7" t="s">
        <v>27</v>
      </c>
      <c r="F8" s="44">
        <f>IF(E8="0 à 300 m",0.5,IF(E8="300 à 600 m",1,IF(E8="600 à 900 m",1.5,2)))</f>
        <v>0.5</v>
      </c>
      <c r="H8" s="52"/>
      <c r="I8" s="34" t="s">
        <v>51</v>
      </c>
      <c r="J8" s="37">
        <f>C8+F8</f>
        <v>2</v>
      </c>
      <c r="K8" s="53"/>
    </row>
    <row r="9" spans="1:11" ht="15" thickBot="1" x14ac:dyDescent="0.35">
      <c r="A9" s="12" t="s">
        <v>5</v>
      </c>
      <c r="B9" s="13">
        <f>C6+2*C7</f>
        <v>7</v>
      </c>
      <c r="C9" s="28">
        <f>C6+C7+C8</f>
        <v>6.5</v>
      </c>
      <c r="D9" s="28"/>
      <c r="E9" s="13">
        <f>F6+2*F7</f>
        <v>8</v>
      </c>
      <c r="F9" s="28">
        <f>F6+F7+F8</f>
        <v>5.5</v>
      </c>
      <c r="H9" s="52"/>
      <c r="I9" s="59" t="s">
        <v>52</v>
      </c>
      <c r="J9" s="60">
        <f>SUM(J6:J8)/E5</f>
        <v>6</v>
      </c>
      <c r="K9" s="54"/>
    </row>
    <row r="10" spans="1:11" ht="15" thickBot="1" x14ac:dyDescent="0.35">
      <c r="A10" s="1" t="s">
        <v>6</v>
      </c>
      <c r="B10" s="61" t="s">
        <v>7</v>
      </c>
      <c r="C10" s="44">
        <f>IF(B10="Sans difficulté particulière",0,IF(B10="Montée continue pendant plus de la moitié de la D+",1,IF(B10="Passage raide &gt;30° pendant plus de 15 minutes",1,2)))</f>
        <v>0</v>
      </c>
      <c r="D10" s="26"/>
      <c r="E10" s="7" t="s">
        <v>7</v>
      </c>
      <c r="F10" s="44">
        <f>IF(E10="Sans difficulté particulière",0,IF(E10="Montée continue pendant plus de la moitié de la D+",1,IF(E10="Passage raide &gt;30° pendant plus de 15 minutes",1,2)))</f>
        <v>0</v>
      </c>
      <c r="H10" s="52"/>
      <c r="I10" s="16" t="s">
        <v>53</v>
      </c>
      <c r="J10" s="40" t="str">
        <f>IF(J9&lt;=2.5,"Vert",IF(J9&lt;=5,"Bleu",IF(J9&lt;=7.5,"Rouge","Noir")))</f>
        <v>Rouge</v>
      </c>
      <c r="K10" s="55"/>
    </row>
    <row r="11" spans="1:11" ht="15" thickBot="1" x14ac:dyDescent="0.35">
      <c r="A11" s="4" t="s">
        <v>8</v>
      </c>
      <c r="B11" s="7" t="s">
        <v>7</v>
      </c>
      <c r="C11" s="44">
        <f>IF(B11="Absence",0,IF(B11="Fréquent (+ de 25%)",1,2))</f>
        <v>2</v>
      </c>
      <c r="D11" s="26"/>
      <c r="E11" s="7" t="s">
        <v>7</v>
      </c>
      <c r="F11" s="44">
        <f>IF(E11="Absence",0,IF(E11="Fréquent (+ de 25%)",1,2))</f>
        <v>2</v>
      </c>
      <c r="H11" s="52"/>
      <c r="I11" s="3" t="s">
        <v>6</v>
      </c>
      <c r="J11" s="41">
        <f>C10+F10</f>
        <v>0</v>
      </c>
      <c r="K11" s="55"/>
    </row>
    <row r="12" spans="1:11" ht="15" thickBot="1" x14ac:dyDescent="0.35">
      <c r="A12" s="1" t="s">
        <v>10</v>
      </c>
      <c r="B12" s="7" t="s">
        <v>11</v>
      </c>
      <c r="C12" s="44">
        <f>IF(B12="Absence",0,IF(B12="large et plat",1,IF(B12="étroit ou déversant",2,3)))</f>
        <v>0</v>
      </c>
      <c r="D12" s="28"/>
      <c r="E12" s="7" t="s">
        <v>11</v>
      </c>
      <c r="F12" s="44">
        <f>IF(E12="Absence",0,IF(E12="large et plat",1,IF(E12="étroit ou déversant",2,3)))</f>
        <v>0</v>
      </c>
      <c r="G12" s="9"/>
      <c r="H12" s="52"/>
      <c r="I12" s="4" t="s">
        <v>8</v>
      </c>
      <c r="J12" s="42">
        <f>C11+F11</f>
        <v>4</v>
      </c>
      <c r="K12" s="55"/>
    </row>
    <row r="13" spans="1:11" ht="15" thickBot="1" x14ac:dyDescent="0.35">
      <c r="A13" s="1" t="s">
        <v>12</v>
      </c>
      <c r="B13" s="7" t="s">
        <v>31</v>
      </c>
      <c r="C13" s="44">
        <f>IF(B13="Oui",1,0)</f>
        <v>0</v>
      </c>
      <c r="D13" s="28" t="str">
        <f>IF(B13="Oui","Rouge"," ")</f>
        <v xml:space="preserve"> </v>
      </c>
      <c r="E13" s="7" t="s">
        <v>31</v>
      </c>
      <c r="F13" s="44">
        <f>IF(E13="Oui",1,0)</f>
        <v>0</v>
      </c>
      <c r="H13" s="52"/>
      <c r="I13" s="1" t="s">
        <v>10</v>
      </c>
      <c r="J13" s="42">
        <f>C12+F12</f>
        <v>0</v>
      </c>
      <c r="K13" s="55"/>
    </row>
    <row r="14" spans="1:11" ht="15" thickBot="1" x14ac:dyDescent="0.35">
      <c r="A14" s="12" t="s">
        <v>14</v>
      </c>
      <c r="B14" s="13">
        <f>SUM(C10:C13)</f>
        <v>2</v>
      </c>
      <c r="C14" s="24"/>
      <c r="D14" s="26"/>
      <c r="E14" s="13">
        <f>SUM(F10:F13)</f>
        <v>2</v>
      </c>
      <c r="F14" s="24"/>
      <c r="H14" s="52"/>
      <c r="I14" s="34" t="s">
        <v>12</v>
      </c>
      <c r="J14" s="43">
        <f>C13+F13</f>
        <v>0</v>
      </c>
      <c r="K14" s="55"/>
    </row>
    <row r="15" spans="1:11" ht="15" thickBot="1" x14ac:dyDescent="0.35">
      <c r="B15" s="8"/>
      <c r="C15" s="24"/>
      <c r="D15" s="26"/>
      <c r="E15" s="8"/>
      <c r="F15" s="24"/>
      <c r="H15" s="56"/>
      <c r="I15" s="57"/>
      <c r="J15" s="57"/>
      <c r="K15" s="58"/>
    </row>
    <row r="16" spans="1:11" x14ac:dyDescent="0.3">
      <c r="A16" s="14" t="s">
        <v>15</v>
      </c>
      <c r="B16" s="15">
        <f>B9+B14</f>
        <v>9</v>
      </c>
      <c r="C16" s="24">
        <f>INT(B16/5.01)</f>
        <v>1</v>
      </c>
      <c r="D16" s="26"/>
      <c r="E16" s="15">
        <f>E9+E14</f>
        <v>10</v>
      </c>
      <c r="F16" s="24">
        <f>INT(E16/5.01)</f>
        <v>1</v>
      </c>
    </row>
    <row r="17" spans="1:6" ht="15" thickBot="1" x14ac:dyDescent="0.35">
      <c r="A17" s="16" t="s">
        <v>16</v>
      </c>
      <c r="B17" s="17" t="str">
        <f>IF(B16&lt;5,"Vert",IF(B16&lt;10,"Bleu",IF(B16&lt;15,"Rouge","Noir")))</f>
        <v>Bleu</v>
      </c>
      <c r="C17" s="24"/>
      <c r="D17" s="26"/>
      <c r="E17" s="17" t="str">
        <f>IF(E16&lt;5,"Vert",IF(E16&lt;10,"Bleu",IF(E16&lt;15,"Rouge","Noir")))</f>
        <v>Rouge</v>
      </c>
      <c r="F17" s="24"/>
    </row>
    <row r="18" spans="1:6" ht="15" thickBot="1" x14ac:dyDescent="0.35">
      <c r="B18" s="5"/>
      <c r="C18" s="24"/>
      <c r="D18" s="26"/>
      <c r="E18" s="5"/>
      <c r="F18" s="24"/>
    </row>
    <row r="19" spans="1:6" ht="15" thickBot="1" x14ac:dyDescent="0.35">
      <c r="A19" s="10" t="s">
        <v>17</v>
      </c>
      <c r="B19" s="11" t="str">
        <f>IF(C12=3,"Noir",IF(B9&gt;=8,"Rouge mini",IF(C12=2,"Rouge mini",IF(C13=1,"Rouge mini",IF(C12=1,"Bleu mini",B17)))))</f>
        <v>Bleu</v>
      </c>
      <c r="C19" s="24" t="e">
        <f>MAX(#REF!,#REF!,#REF!,C16)</f>
        <v>#REF!</v>
      </c>
      <c r="D19" s="26"/>
      <c r="E19" s="11" t="str">
        <f>IF(F12=3,"Noir",IF(E9&gt;=8,"Rouge mini",IF(F12=2,"Rouge mini",IF(F13=1,"Rouge mini",IF(F12=1,"Bleu mini",E17)))))</f>
        <v>Rouge mini</v>
      </c>
      <c r="F19" s="24" t="e">
        <f>MAX(#REF!,#REF!,#REF!,F16)</f>
        <v>#REF!</v>
      </c>
    </row>
    <row r="20" spans="1:6" x14ac:dyDescent="0.3">
      <c r="B20" s="5"/>
      <c r="C20" s="33"/>
      <c r="D20" s="26"/>
      <c r="E20" s="5"/>
      <c r="F20" s="24"/>
    </row>
    <row r="21" spans="1:6" x14ac:dyDescent="0.3">
      <c r="B21" s="5"/>
      <c r="C21" s="33"/>
      <c r="D21" s="19"/>
      <c r="F21" s="24"/>
    </row>
  </sheetData>
  <pageMargins left="0.7" right="0.7" top="0.75" bottom="0.75" header="0.3" footer="0.3"/>
  <pageSetup paperSize="9" scale="84" orientation="portrait" r:id="rId1"/>
  <colBreaks count="1" manualBreakCount="1">
    <brk id="6" max="1048575" man="1"/>
  </col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200-000000000000}">
          <x14:formula1>
            <xm:f>'0'!$A$2:$A$5</xm:f>
          </x14:formula1>
          <xm:sqref>B6 E6</xm:sqref>
        </x14:dataValidation>
        <x14:dataValidation type="list" allowBlank="1" showInputMessage="1" showErrorMessage="1" xr:uid="{00000000-0002-0000-0200-000001000000}">
          <x14:formula1>
            <xm:f>'0'!$B$2:$B$5</xm:f>
          </x14:formula1>
          <xm:sqref>B7:B8 E7:E8</xm:sqref>
        </x14:dataValidation>
        <x14:dataValidation type="list" allowBlank="1" showInputMessage="1" showErrorMessage="1" xr:uid="{00000000-0002-0000-0200-000002000000}">
          <x14:formula1>
            <xm:f>'0'!$C$2:$C$3</xm:f>
          </x14:formula1>
          <xm:sqref>E13 B13</xm:sqref>
        </x14:dataValidation>
        <x14:dataValidation type="list" allowBlank="1" showInputMessage="1" showErrorMessage="1" xr:uid="{00000000-0002-0000-0200-000003000000}">
          <x14:formula1>
            <xm:f>'0'!$F$2:$F$5</xm:f>
          </x14:formula1>
          <xm:sqref>B11 E11</xm:sqref>
        </x14:dataValidation>
        <x14:dataValidation type="list" allowBlank="1" showInputMessage="1" showErrorMessage="1" xr:uid="{00000000-0002-0000-0200-000004000000}">
          <x14:formula1>
            <xm:f>'0'!$E$2:$E$5</xm:f>
          </x14:formula1>
          <xm:sqref>B12 E12</xm:sqref>
        </x14:dataValidation>
        <x14:dataValidation type="list" allowBlank="1" showErrorMessage="1" promptTitle="Montée" prompt="Sélectionnez les caractéristiques de la montée" xr:uid="{00000000-0002-0000-0200-000005000000}">
          <x14:formula1>
            <xm:f>'0'!$F$2:$F$5</xm:f>
          </x14:formula1>
          <xm:sqref>B10 E10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F066B-133D-48FC-8B41-3A3BC3EE950D}">
  <dimension ref="A1:N20"/>
  <sheetViews>
    <sheetView zoomScaleNormal="100" workbookViewId="0">
      <selection activeCell="H26" sqref="H26"/>
    </sheetView>
  </sheetViews>
  <sheetFormatPr baseColWidth="10" defaultColWidth="11.44140625" defaultRowHeight="14.4" x14ac:dyDescent="0.3"/>
  <cols>
    <col min="1" max="1" width="35.109375" customWidth="1"/>
    <col min="2" max="2" width="31.44140625" style="5" customWidth="1"/>
    <col min="3" max="3" width="1.5546875" style="33" customWidth="1"/>
    <col min="4" max="4" width="1.5546875" style="19" customWidth="1"/>
    <col min="5" max="5" width="24.6640625" customWidth="1"/>
    <col min="6" max="6" width="1.33203125" style="24" customWidth="1"/>
    <col min="7" max="7" width="1.33203125" customWidth="1"/>
    <col min="8" max="8" width="22.33203125" customWidth="1"/>
    <col min="9" max="10" width="3.6640625" style="22" customWidth="1"/>
    <col min="11" max="11" width="4.5546875" customWidth="1"/>
    <col min="12" max="12" width="42.5546875" customWidth="1"/>
  </cols>
  <sheetData>
    <row r="1" spans="1:14" ht="15.6" x14ac:dyDescent="0.3">
      <c r="B1" s="2"/>
      <c r="C1" s="24"/>
      <c r="D1" s="26"/>
      <c r="E1" s="45" t="s">
        <v>43</v>
      </c>
    </row>
    <row r="2" spans="1:14" x14ac:dyDescent="0.3">
      <c r="A2" s="47" t="s">
        <v>44</v>
      </c>
      <c r="B2" s="46"/>
      <c r="C2" s="24"/>
      <c r="D2" s="26"/>
      <c r="L2" s="47" t="s">
        <v>45</v>
      </c>
    </row>
    <row r="3" spans="1:14" x14ac:dyDescent="0.3">
      <c r="A3" t="s">
        <v>46</v>
      </c>
      <c r="B3" s="2"/>
      <c r="C3" s="24"/>
      <c r="D3" s="26"/>
      <c r="L3" t="s">
        <v>47</v>
      </c>
    </row>
    <row r="4" spans="1:14" ht="15" thickBot="1" x14ac:dyDescent="0.35">
      <c r="C4" s="23"/>
      <c r="D4" s="26"/>
    </row>
    <row r="5" spans="1:14" ht="15" thickBot="1" x14ac:dyDescent="0.35">
      <c r="A5" s="31" t="s">
        <v>48</v>
      </c>
      <c r="B5" s="32">
        <v>1</v>
      </c>
      <c r="C5" s="24"/>
      <c r="D5" s="26"/>
      <c r="E5" s="32">
        <v>2</v>
      </c>
      <c r="H5" s="32">
        <v>3</v>
      </c>
      <c r="I5" s="24"/>
      <c r="J5" s="24"/>
      <c r="K5" s="48"/>
      <c r="L5" s="49" t="s">
        <v>49</v>
      </c>
      <c r="M5" s="50"/>
      <c r="N5" s="51"/>
    </row>
    <row r="6" spans="1:14" ht="15" thickBot="1" x14ac:dyDescent="0.35">
      <c r="A6" s="3" t="s">
        <v>1</v>
      </c>
      <c r="B6" s="6" t="s">
        <v>26</v>
      </c>
      <c r="C6" s="44">
        <f>IF(B6="0 à 4 km",1,IF(B6="4 à 8 km",2,IF(B6="8 à 12 km",3,4)))</f>
        <v>1</v>
      </c>
      <c r="D6" s="26"/>
      <c r="E6" s="6" t="s">
        <v>26</v>
      </c>
      <c r="F6" s="44">
        <f>IF(E6="0 à 4 km",1,IF(E6="4 à 8 km",2,IF(E6="8 à 12 km",3,4)))</f>
        <v>1</v>
      </c>
      <c r="H6" s="6" t="s">
        <v>26</v>
      </c>
      <c r="I6" s="44">
        <f>IF(H6="0 à 4 km",1,IF(H6="4 à 8 km",2,IF(H6="8 à 12 km",3,4)))</f>
        <v>1</v>
      </c>
      <c r="J6" s="44"/>
      <c r="K6" s="52"/>
      <c r="L6" s="3" t="s">
        <v>1</v>
      </c>
      <c r="M6" s="35">
        <f>C6+F6+I6</f>
        <v>3</v>
      </c>
      <c r="N6" s="53"/>
    </row>
    <row r="7" spans="1:14" ht="15" thickBot="1" x14ac:dyDescent="0.35">
      <c r="A7" s="1" t="s">
        <v>50</v>
      </c>
      <c r="B7" s="7" t="s">
        <v>27</v>
      </c>
      <c r="C7" s="44">
        <f>IF(B7="0 à 300 m",1,IF(B7="300 à 600 m",2,IF(B7="600 à 900 m",3,4)))</f>
        <v>1</v>
      </c>
      <c r="D7" s="26"/>
      <c r="E7" s="7" t="s">
        <v>27</v>
      </c>
      <c r="F7" s="44">
        <f>IF(E7="0 à 300 m",1,IF(E7="300 à 600 m",2,IF(E7="600 à 900 m",3,4)))</f>
        <v>1</v>
      </c>
      <c r="H7" s="7" t="s">
        <v>27</v>
      </c>
      <c r="I7" s="44">
        <f>IF(H7="0 à 300 m",1,IF(H7="300 à 600 m",2,IF(H7="600 à 900 m",3,4)))</f>
        <v>1</v>
      </c>
      <c r="J7" s="44"/>
      <c r="K7" s="52"/>
      <c r="L7" s="1" t="s">
        <v>50</v>
      </c>
      <c r="M7" s="36">
        <f>C7+F7+I7</f>
        <v>3</v>
      </c>
      <c r="N7" s="53"/>
    </row>
    <row r="8" spans="1:14" ht="15" thickBot="1" x14ac:dyDescent="0.35">
      <c r="A8" s="1" t="s">
        <v>51</v>
      </c>
      <c r="B8" s="7" t="s">
        <v>27</v>
      </c>
      <c r="C8" s="44">
        <f>IF(B8="0 à 300 m",0.5,IF(B8="300 à 600 m",1,IF(B8="600 à 900 m",1.5,2)))</f>
        <v>0.5</v>
      </c>
      <c r="D8" s="26"/>
      <c r="E8" s="7" t="s">
        <v>27</v>
      </c>
      <c r="F8" s="44">
        <f>IF(E8="0 à 300 m",0.5,IF(E8="300 à 600 m",1,IF(E8="600 à 900 m",1.5,2)))</f>
        <v>0.5</v>
      </c>
      <c r="H8" s="7" t="s">
        <v>27</v>
      </c>
      <c r="I8" s="44">
        <f>IF(H8="0 à 300 m",0.5,IF(H8="300 à 600 m",1,IF(H8="600 à 900 m",1.5,2)))</f>
        <v>0.5</v>
      </c>
      <c r="J8" s="44"/>
      <c r="K8" s="52"/>
      <c r="L8" s="34" t="s">
        <v>51</v>
      </c>
      <c r="M8" s="37">
        <f>C8+F8+I8</f>
        <v>1.5</v>
      </c>
      <c r="N8" s="53"/>
    </row>
    <row r="9" spans="1:14" ht="15" thickBot="1" x14ac:dyDescent="0.35">
      <c r="A9" s="12" t="s">
        <v>5</v>
      </c>
      <c r="B9" s="13">
        <f>C6+2*C7</f>
        <v>3</v>
      </c>
      <c r="C9" s="28">
        <f>C6+C7+C8</f>
        <v>2.5</v>
      </c>
      <c r="D9" s="28"/>
      <c r="E9" s="13">
        <f>F6+2*F7</f>
        <v>3</v>
      </c>
      <c r="F9" s="28">
        <f>F6+F7+F8</f>
        <v>2.5</v>
      </c>
      <c r="H9" s="13">
        <f>I6+2*I7</f>
        <v>3</v>
      </c>
      <c r="I9" s="28">
        <f>I6+I7+I8</f>
        <v>2.5</v>
      </c>
      <c r="J9" s="28"/>
      <c r="K9" s="52"/>
      <c r="L9" s="38" t="s">
        <v>52</v>
      </c>
      <c r="M9" s="39">
        <f>SUM(M6:M8)/H5</f>
        <v>2.5</v>
      </c>
      <c r="N9" s="54"/>
    </row>
    <row r="10" spans="1:14" ht="15" thickBot="1" x14ac:dyDescent="0.35">
      <c r="A10" s="1" t="s">
        <v>6</v>
      </c>
      <c r="B10" s="21" t="s">
        <v>41</v>
      </c>
      <c r="C10" s="44">
        <f>IF(B10="Sans difficulté particulière",0,IF(B10="Montée continue pendant plus de la moitié de la D+",1,IF(B10="Passage raide &gt;30° pendant plus de 15 minutes",1,2)))</f>
        <v>2</v>
      </c>
      <c r="D10" s="26"/>
      <c r="E10" s="21" t="s">
        <v>7</v>
      </c>
      <c r="F10" s="44">
        <f>IF(E10="Sans difficulté particulière",0,IF(E10="Montée continue pendant plus de la moitié de la D+",1,IF(E10="Passage raide &gt;30° pendant plus de 15 minutes",1,2)))</f>
        <v>0</v>
      </c>
      <c r="H10" s="21" t="s">
        <v>7</v>
      </c>
      <c r="I10" s="44">
        <f>IF(H10="Sans difficulté particulière",0,IF(H10="Montée continue pendant plus de la moitié de la D+",1,IF(H10="Passage raide &gt;30° pendant plus de 15 minutes",1,2)))</f>
        <v>0</v>
      </c>
      <c r="J10" s="44"/>
      <c r="K10" s="52"/>
      <c r="L10" s="16" t="s">
        <v>53</v>
      </c>
      <c r="M10" s="40" t="str">
        <f>IF(M9&lt;=2.5,"Vert",IF(M9&lt;=5,"Bleu",IF(M9&lt;=7.5,"Rouge","Noir")))</f>
        <v>Vert</v>
      </c>
      <c r="N10" s="55"/>
    </row>
    <row r="11" spans="1:14" ht="15" thickBot="1" x14ac:dyDescent="0.35">
      <c r="A11" s="4" t="s">
        <v>8</v>
      </c>
      <c r="B11" s="7" t="s">
        <v>32</v>
      </c>
      <c r="C11" s="44">
        <f>IF(B11="Absence",0,IF(B11="Fréquent (+ de 25%)",1,2))</f>
        <v>1</v>
      </c>
      <c r="D11" s="26"/>
      <c r="E11" s="7" t="s">
        <v>32</v>
      </c>
      <c r="F11" s="44">
        <f>IF(E11="Absence",0,IF(E11="Fréquent (+ de 25%)",1,2))</f>
        <v>1</v>
      </c>
      <c r="H11" s="7" t="s">
        <v>11</v>
      </c>
      <c r="I11" s="44">
        <f>IF(H11="Absence",0,IF(H11="Fréquent (+ de 25%)",1,2))</f>
        <v>0</v>
      </c>
      <c r="J11" s="44"/>
      <c r="K11" s="52"/>
      <c r="L11" s="3" t="s">
        <v>6</v>
      </c>
      <c r="M11" s="41">
        <f>C10+F10+I10</f>
        <v>2</v>
      </c>
      <c r="N11" s="55"/>
    </row>
    <row r="12" spans="1:14" ht="15" thickBot="1" x14ac:dyDescent="0.35">
      <c r="A12" s="1" t="s">
        <v>10</v>
      </c>
      <c r="B12" s="7" t="s">
        <v>11</v>
      </c>
      <c r="C12" s="44">
        <f>IF(B12="Absence",0,IF(B12="large et plat",1,IF(B12="étroit ou déversant",2,3)))</f>
        <v>0</v>
      </c>
      <c r="D12" s="28"/>
      <c r="E12" s="7" t="s">
        <v>37</v>
      </c>
      <c r="F12" s="44">
        <f>IF(E12="Absence",0,IF(E12="large et plat",1,IF(E12="étroit ou déversant",2,3)))</f>
        <v>2</v>
      </c>
      <c r="G12" s="9"/>
      <c r="H12" s="7" t="s">
        <v>11</v>
      </c>
      <c r="I12" s="44">
        <f>IF(H12="Absence",0,IF(H12="large et plat",1,IF(H12="étroit ou déversant",2,3)))</f>
        <v>0</v>
      </c>
      <c r="J12" s="44"/>
      <c r="K12" s="52"/>
      <c r="L12" s="4" t="s">
        <v>8</v>
      </c>
      <c r="M12" s="42">
        <f>C11+F11+I11</f>
        <v>2</v>
      </c>
      <c r="N12" s="55"/>
    </row>
    <row r="13" spans="1:14" ht="15" thickBot="1" x14ac:dyDescent="0.35">
      <c r="A13" s="1" t="s">
        <v>12</v>
      </c>
      <c r="B13" s="7" t="s">
        <v>13</v>
      </c>
      <c r="C13" s="44">
        <f>IF(B13="Oui",1,0)</f>
        <v>1</v>
      </c>
      <c r="D13" s="28" t="str">
        <f>IF(B13="Oui","Rouge"," ")</f>
        <v>Rouge</v>
      </c>
      <c r="E13" s="7" t="s">
        <v>31</v>
      </c>
      <c r="F13" s="44">
        <f>IF(E13="Oui",1,0)</f>
        <v>0</v>
      </c>
      <c r="H13" s="7" t="s">
        <v>13</v>
      </c>
      <c r="I13" s="44">
        <f>IF(H13="Oui",1,0)</f>
        <v>1</v>
      </c>
      <c r="J13" s="44"/>
      <c r="K13" s="52"/>
      <c r="L13" s="1" t="s">
        <v>10</v>
      </c>
      <c r="M13" s="42">
        <f>C12+F12+I12</f>
        <v>2</v>
      </c>
      <c r="N13" s="55"/>
    </row>
    <row r="14" spans="1:14" ht="15" thickBot="1" x14ac:dyDescent="0.35">
      <c r="A14" s="12" t="s">
        <v>14</v>
      </c>
      <c r="B14" s="13">
        <f>SUM(C10:C13)</f>
        <v>4</v>
      </c>
      <c r="C14" s="24"/>
      <c r="D14" s="26"/>
      <c r="E14" s="13">
        <f>SUM(F10:F13)</f>
        <v>3</v>
      </c>
      <c r="H14" s="13">
        <f>SUM(I10:I13)</f>
        <v>1</v>
      </c>
      <c r="I14" s="24"/>
      <c r="J14" s="24"/>
      <c r="K14" s="52"/>
      <c r="L14" s="34" t="s">
        <v>12</v>
      </c>
      <c r="M14" s="43">
        <f>C13+F13+I13</f>
        <v>2</v>
      </c>
      <c r="N14" s="55"/>
    </row>
    <row r="15" spans="1:14" ht="15" thickBot="1" x14ac:dyDescent="0.35">
      <c r="B15" s="8"/>
      <c r="C15" s="24"/>
      <c r="D15" s="26"/>
      <c r="E15" s="8"/>
      <c r="H15" s="8"/>
      <c r="I15" s="24"/>
      <c r="J15" s="24"/>
      <c r="K15" s="56"/>
      <c r="L15" s="57"/>
      <c r="M15" s="57"/>
      <c r="N15" s="58"/>
    </row>
    <row r="16" spans="1:14" x14ac:dyDescent="0.3">
      <c r="A16" s="14" t="s">
        <v>15</v>
      </c>
      <c r="B16" s="15">
        <f>B9+B14</f>
        <v>7</v>
      </c>
      <c r="C16" s="24">
        <f>INT(B16/5.01)</f>
        <v>1</v>
      </c>
      <c r="D16" s="26"/>
      <c r="E16" s="15">
        <f>E9+E14</f>
        <v>6</v>
      </c>
      <c r="F16" s="24">
        <f>INT(E16/5.01)</f>
        <v>1</v>
      </c>
      <c r="H16" s="15">
        <f>H9+H14</f>
        <v>4</v>
      </c>
      <c r="I16" s="24">
        <f>INT(H16/5.01)</f>
        <v>0</v>
      </c>
      <c r="J16" s="24"/>
    </row>
    <row r="17" spans="1:10" x14ac:dyDescent="0.3">
      <c r="A17" s="16" t="s">
        <v>16</v>
      </c>
      <c r="B17" s="17" t="str">
        <f>IF(B16&lt;4.5,"Vert",IF(B16&lt;9,"Bleu",IF(B16&lt;13.5,"Rouge","Noir")))</f>
        <v>Bleu</v>
      </c>
      <c r="C17" s="24"/>
      <c r="D17" s="26"/>
      <c r="E17" s="17" t="str">
        <f>IF(E16&lt;4.5,"Vert",IF(E16&lt;9,"Bleu",IF(E16&lt;13.5,"Rouge","Noir")))</f>
        <v>Bleu</v>
      </c>
      <c r="H17" s="17" t="str">
        <f>IF(H16&lt;4.5,"Vert",IF(H16&lt;9,"Bleu",IF(H16&lt;13.5,"Rouge","Noir")))</f>
        <v>Vert</v>
      </c>
      <c r="I17" s="24"/>
      <c r="J17" s="24"/>
    </row>
    <row r="18" spans="1:10" x14ac:dyDescent="0.3">
      <c r="C18" s="24"/>
      <c r="D18" s="26"/>
      <c r="E18" s="5"/>
      <c r="H18" s="5"/>
      <c r="I18" s="24"/>
      <c r="J18" s="24"/>
    </row>
    <row r="19" spans="1:10" x14ac:dyDescent="0.3">
      <c r="A19" s="10" t="s">
        <v>17</v>
      </c>
      <c r="B19" s="11" t="str">
        <f>IF(C12=3,"Noir",IF(B9&gt;=8,"Rouge mini",IF(C12=2,"Rouge mini",IF(C13=1,"Rouge mini",IF(C12=1,"Bleu mini",B17)))))</f>
        <v>Rouge mini</v>
      </c>
      <c r="C19" s="24" t="e">
        <f>MAX(#REF!,#REF!,#REF!,C16)</f>
        <v>#REF!</v>
      </c>
      <c r="D19" s="26"/>
      <c r="E19" s="11" t="str">
        <f>IF(F12=3,"Noir",IF(E9&gt;=8,"Rouge mini",IF(F12=2,"Rouge mini",IF(F13=1,"Rouge mini",IF(F12=1,"Bleu mini",E17)))))</f>
        <v>Rouge mini</v>
      </c>
      <c r="F19" s="24" t="e">
        <f>MAX(#REF!,#REF!,#REF!,F16)</f>
        <v>#REF!</v>
      </c>
      <c r="H19" s="11" t="str">
        <f>IF(I12=3,"Noir",IF(H9&gt;=8,"Rouge mini",IF(I12=2,"Rouge mini",IF(I13=1,"Rouge mini",IF(I12=1,"Bleu mini",H17)))))</f>
        <v>Rouge mini</v>
      </c>
      <c r="I19" s="24">
        <f>MAX(L9,L12,L13,I16)</f>
        <v>0</v>
      </c>
      <c r="J19" s="24"/>
    </row>
    <row r="20" spans="1:10" x14ac:dyDescent="0.3">
      <c r="D20" s="26"/>
      <c r="E20" s="5"/>
      <c r="H20" s="5"/>
      <c r="I20" s="24"/>
      <c r="J20" s="24"/>
    </row>
  </sheetData>
  <pageMargins left="0.7" right="0.7" top="0.75" bottom="0.75" header="0.3" footer="0.3"/>
  <pageSetup paperSize="9" scale="71" orientation="portrait" r:id="rId1"/>
  <colBreaks count="1" manualBreakCount="1">
    <brk id="9" max="1048575" man="1"/>
  </col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F88ECF2C-E94C-469F-A311-88D4FDF265E5}">
          <x14:formula1>
            <xm:f>'0'!$A$2:$A$5</xm:f>
          </x14:formula1>
          <xm:sqref>B6 E6 H6</xm:sqref>
        </x14:dataValidation>
        <x14:dataValidation type="list" allowBlank="1" showInputMessage="1" showErrorMessage="1" xr:uid="{356C2FBD-FAE1-48D8-8AF7-025AD0C0572D}">
          <x14:formula1>
            <xm:f>'0'!$B$2:$B$5</xm:f>
          </x14:formula1>
          <xm:sqref>B7:B8 E7:E8 H7:H8</xm:sqref>
        </x14:dataValidation>
        <x14:dataValidation type="list" allowBlank="1" showInputMessage="1" showErrorMessage="1" xr:uid="{50EAE858-FA84-4D58-9140-41272D3EE245}">
          <x14:formula1>
            <xm:f>'0'!$C$2:$C$3</xm:f>
          </x14:formula1>
          <xm:sqref>B13 E13 H13</xm:sqref>
        </x14:dataValidation>
        <x14:dataValidation type="list" allowBlank="1" showInputMessage="1" showErrorMessage="1" xr:uid="{842697CE-E0D0-40BF-85CF-F0C27C52410E}">
          <x14:formula1>
            <xm:f>'0'!$D$2:$D$4</xm:f>
          </x14:formula1>
          <xm:sqref>B11 E11 H11</xm:sqref>
        </x14:dataValidation>
        <x14:dataValidation type="list" allowBlank="1" showInputMessage="1" showErrorMessage="1" xr:uid="{96DECBA9-5B34-4855-A99C-6B9C3AC8B363}">
          <x14:formula1>
            <xm:f>'0'!$E$2:$E$5</xm:f>
          </x14:formula1>
          <xm:sqref>B12 E12 H12</xm:sqref>
        </x14:dataValidation>
        <x14:dataValidation type="list" allowBlank="1" showErrorMessage="1" promptTitle="Montée" prompt="Sélectionnez les caractéristiques de la montée" xr:uid="{A02C62F4-D0C4-4553-817C-9645ABA3FB83}">
          <x14:formula1>
            <xm:f>'0'!$F$2:$F$5</xm:f>
          </x14:formula1>
          <xm:sqref>B10 E10 H10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2"/>
  <sheetViews>
    <sheetView zoomScaleNormal="100" workbookViewId="0">
      <selection activeCell="O6" sqref="O6"/>
    </sheetView>
  </sheetViews>
  <sheetFormatPr baseColWidth="10" defaultColWidth="11.44140625" defaultRowHeight="14.4" x14ac:dyDescent="0.3"/>
  <cols>
    <col min="1" max="1" width="35.109375" customWidth="1"/>
    <col min="2" max="2" width="31.33203125" customWidth="1"/>
    <col min="3" max="4" width="1.5546875" customWidth="1"/>
    <col min="5" max="5" width="27" customWidth="1"/>
    <col min="6" max="6" width="1.6640625" style="22" customWidth="1"/>
    <col min="7" max="7" width="1.6640625" customWidth="1"/>
    <col min="8" max="8" width="25.88671875" customWidth="1"/>
    <col min="9" max="9" width="3.6640625" customWidth="1"/>
    <col min="10" max="10" width="25.33203125" customWidth="1"/>
    <col min="11" max="11" width="1.109375" customWidth="1"/>
    <col min="12" max="12" width="3" customWidth="1"/>
    <col min="13" max="13" width="4.6640625" customWidth="1"/>
    <col min="14" max="14" width="42.5546875" customWidth="1"/>
  </cols>
  <sheetData>
    <row r="1" spans="1:16" ht="15.6" x14ac:dyDescent="0.3">
      <c r="B1" s="2"/>
      <c r="C1" s="24"/>
      <c r="D1" s="26"/>
      <c r="E1" s="45" t="s">
        <v>43</v>
      </c>
      <c r="F1" s="24"/>
      <c r="I1" s="22"/>
    </row>
    <row r="2" spans="1:16" x14ac:dyDescent="0.3">
      <c r="A2" s="47" t="s">
        <v>44</v>
      </c>
      <c r="B2" s="46"/>
      <c r="C2" s="24"/>
      <c r="D2" s="26"/>
      <c r="F2" s="24"/>
      <c r="I2" s="22"/>
      <c r="N2" s="47" t="s">
        <v>45</v>
      </c>
    </row>
    <row r="3" spans="1:16" x14ac:dyDescent="0.3">
      <c r="A3" t="s">
        <v>46</v>
      </c>
      <c r="B3" s="2"/>
      <c r="C3" s="24"/>
      <c r="D3" s="26"/>
      <c r="F3" s="24"/>
      <c r="I3" s="22"/>
      <c r="N3" t="s">
        <v>47</v>
      </c>
    </row>
    <row r="4" spans="1:16" ht="15" thickBot="1" x14ac:dyDescent="0.35">
      <c r="B4" s="5"/>
      <c r="C4" s="23"/>
      <c r="D4" s="26"/>
      <c r="F4" s="24"/>
      <c r="I4" s="22"/>
    </row>
    <row r="5" spans="1:16" ht="15" thickBot="1" x14ac:dyDescent="0.35">
      <c r="A5" s="31" t="s">
        <v>48</v>
      </c>
      <c r="B5" s="32">
        <v>1</v>
      </c>
      <c r="C5" s="24"/>
      <c r="D5" s="26"/>
      <c r="E5" s="32">
        <v>2</v>
      </c>
      <c r="F5" s="24"/>
      <c r="H5" s="32">
        <v>3</v>
      </c>
      <c r="I5" s="24"/>
      <c r="J5" s="32">
        <v>4</v>
      </c>
      <c r="K5" s="24"/>
      <c r="L5" s="24"/>
      <c r="M5" s="48"/>
      <c r="N5" s="49" t="s">
        <v>54</v>
      </c>
      <c r="O5" s="50"/>
      <c r="P5" s="51"/>
    </row>
    <row r="6" spans="1:16" ht="15" thickBot="1" x14ac:dyDescent="0.35">
      <c r="A6" s="3" t="s">
        <v>1</v>
      </c>
      <c r="B6" s="6" t="s">
        <v>39</v>
      </c>
      <c r="C6" s="44">
        <f>IF(B6="0 à 4 km",1,IF(B6="4 à 8 km",2,IF(B6="8 à 12 km",3,4)))</f>
        <v>4</v>
      </c>
      <c r="D6" s="26"/>
      <c r="E6" s="6" t="s">
        <v>26</v>
      </c>
      <c r="F6" s="44">
        <f>IF(E6="0 à 4 km",1,IF(E6="4 à 8 km",2,IF(E6="8 à 12 km",3,4)))</f>
        <v>1</v>
      </c>
      <c r="H6" s="6" t="s">
        <v>26</v>
      </c>
      <c r="I6" s="44">
        <f>IF(H6="0 à 4 km",1,IF(H6="4 à 8 km",2,IF(H6="8 à 12 km",3,4)))</f>
        <v>1</v>
      </c>
      <c r="J6" s="6" t="s">
        <v>26</v>
      </c>
      <c r="K6" s="44">
        <f>IF(J6="0 à 4 km",1,IF(J6="4 à 8 km",2,IF(J6="8 à 12 km",3,4)))</f>
        <v>1</v>
      </c>
      <c r="L6" s="44"/>
      <c r="M6" s="52"/>
      <c r="N6" s="3" t="s">
        <v>1</v>
      </c>
      <c r="O6" s="35">
        <f>C6+F6+I6+K6</f>
        <v>7</v>
      </c>
      <c r="P6" s="53"/>
    </row>
    <row r="7" spans="1:16" ht="15" thickBot="1" x14ac:dyDescent="0.35">
      <c r="A7" s="1" t="s">
        <v>50</v>
      </c>
      <c r="B7" s="7" t="s">
        <v>4</v>
      </c>
      <c r="C7" s="44">
        <f>IF(B7="0 à 300 m",1,IF(B7="300 à 600 m",2,IF(B7="600 à 900 m",3,4)))</f>
        <v>4</v>
      </c>
      <c r="D7" s="26"/>
      <c r="E7" s="7" t="s">
        <v>27</v>
      </c>
      <c r="F7" s="44">
        <f>IF(E7="0 à 300 m",1,IF(E7="300 à 600 m",2,IF(E7="600 à 900 m",3,4)))</f>
        <v>1</v>
      </c>
      <c r="H7" s="7" t="s">
        <v>27</v>
      </c>
      <c r="I7" s="44">
        <f>IF(H7="0 à 300 m",1,IF(H7="300 à 600 m",2,IF(H7="600 à 900 m",3,4)))</f>
        <v>1</v>
      </c>
      <c r="J7" s="7" t="s">
        <v>27</v>
      </c>
      <c r="K7" s="44">
        <f>IF(J7="0 à 300 m",1,IF(J7="300 à 600 m",2,IF(J7="600 à 900 m",3,4)))</f>
        <v>1</v>
      </c>
      <c r="L7" s="44"/>
      <c r="M7" s="52"/>
      <c r="N7" s="1" t="s">
        <v>50</v>
      </c>
      <c r="O7" s="36">
        <f>C7+F7+I7+K7</f>
        <v>7</v>
      </c>
      <c r="P7" s="53"/>
    </row>
    <row r="8" spans="1:16" ht="15" thickBot="1" x14ac:dyDescent="0.35">
      <c r="A8" s="1" t="s">
        <v>51</v>
      </c>
      <c r="B8" s="7" t="s">
        <v>27</v>
      </c>
      <c r="C8" s="44">
        <f>IF(B8="0 à 300 m",0.5,IF(B8="300 à 600 m",1,IF(B8="600 à 900 m",1.5,2)))</f>
        <v>0.5</v>
      </c>
      <c r="D8" s="26"/>
      <c r="E8" s="7" t="s">
        <v>27</v>
      </c>
      <c r="F8" s="44">
        <f>IF(E8="0 à 300 m",0.5,IF(E8="300 à 600 m",1,IF(E8="600 à 900 m",1.5,2)))</f>
        <v>0.5</v>
      </c>
      <c r="H8" s="7" t="s">
        <v>27</v>
      </c>
      <c r="I8" s="44">
        <f>IF(H8="0 à 300 m",0.5,IF(H8="300 à 600 m",1,IF(H8="600 à 900 m",1.5,2)))</f>
        <v>0.5</v>
      </c>
      <c r="J8" s="7" t="s">
        <v>27</v>
      </c>
      <c r="K8" s="44">
        <f>IF(J8="0 à 300 m",0.5,IF(J8="300 à 600 m",1,IF(J8="600 à 900 m",1.5,2)))</f>
        <v>0.5</v>
      </c>
      <c r="L8" s="44"/>
      <c r="M8" s="52"/>
      <c r="N8" s="34" t="s">
        <v>51</v>
      </c>
      <c r="O8" s="37">
        <f>C8+F8+I8+K8</f>
        <v>2</v>
      </c>
      <c r="P8" s="53"/>
    </row>
    <row r="9" spans="1:16" ht="15" thickBot="1" x14ac:dyDescent="0.35">
      <c r="A9" s="12" t="s">
        <v>5</v>
      </c>
      <c r="B9" s="13">
        <f>C6+2*C7</f>
        <v>12</v>
      </c>
      <c r="C9" s="28">
        <f>C6+C7+C8</f>
        <v>8.5</v>
      </c>
      <c r="D9" s="28"/>
      <c r="E9" s="13">
        <f>F6+2*F7</f>
        <v>3</v>
      </c>
      <c r="F9" s="28">
        <f>F6+F7+F8</f>
        <v>2.5</v>
      </c>
      <c r="H9" s="13">
        <f>I6+2*I7</f>
        <v>3</v>
      </c>
      <c r="I9" s="28">
        <f>I6+I7+I8</f>
        <v>2.5</v>
      </c>
      <c r="J9" s="13">
        <f>K6+2*K7</f>
        <v>3</v>
      </c>
      <c r="K9" s="28">
        <f>K6+K7+K8</f>
        <v>2.5</v>
      </c>
      <c r="L9" s="28"/>
      <c r="M9" s="52"/>
      <c r="N9" s="38" t="s">
        <v>52</v>
      </c>
      <c r="O9" s="39">
        <f>SUM(O6:O8)/J5</f>
        <v>4</v>
      </c>
      <c r="P9" s="54"/>
    </row>
    <row r="10" spans="1:16" ht="15" thickBot="1" x14ac:dyDescent="0.35">
      <c r="A10" s="1" t="s">
        <v>6</v>
      </c>
      <c r="B10" s="7" t="s">
        <v>41</v>
      </c>
      <c r="C10" s="44">
        <f>IF(B10="Sans difficulté particulière",0,IF(B10="Montée continue pendant plus de la moitié de la D+",1,IF(B10="Passage raide &gt;30° pendant plus de 15 minutes",1,2)))</f>
        <v>2</v>
      </c>
      <c r="D10" s="26"/>
      <c r="E10" s="21" t="s">
        <v>38</v>
      </c>
      <c r="F10" s="44">
        <f>IF(E10="Sans difficulté particulière",0,IF(E10="Montée continue pendant plus de la moitié de la D+",1,IF(E10="Passage raide &gt;30° pendant plus de 15 minutes",1,2)))</f>
        <v>1</v>
      </c>
      <c r="H10" s="21" t="s">
        <v>38</v>
      </c>
      <c r="I10" s="44">
        <f>IF(H10="Sans difficulté particulière",0,IF(H10="Montée continue pendant plus de la moitié de la D+",1,IF(H10="Passage raide &gt;30° pendant plus de 15 minutes",1,2)))</f>
        <v>1</v>
      </c>
      <c r="J10" s="21" t="s">
        <v>7</v>
      </c>
      <c r="K10" s="44">
        <f>IF(J10="Sans difficulté particulière",0,IF(J10="Montée continue pendant plus de la moitié de la D+",1,IF(J10="Passage raide &gt;30° pendant plus de 15 minutes",1,2)))</f>
        <v>0</v>
      </c>
      <c r="L10" s="44"/>
      <c r="M10" s="52"/>
      <c r="N10" s="16" t="s">
        <v>53</v>
      </c>
      <c r="O10" s="40" t="str">
        <f>IF(O9&lt;=2.5,"Vert",IF(O9&lt;=5,"Bleu",IF(O9&lt;=7.5,"Rouge","Noir")))</f>
        <v>Bleu</v>
      </c>
      <c r="P10" s="55"/>
    </row>
    <row r="11" spans="1:16" ht="15" thickBot="1" x14ac:dyDescent="0.35">
      <c r="A11" s="4" t="s">
        <v>8</v>
      </c>
      <c r="B11" s="7" t="s">
        <v>9</v>
      </c>
      <c r="C11" s="44">
        <f>IF(B11="Absence",0,IF(B11="Fréquent (+ de 25%)",1,2))</f>
        <v>2</v>
      </c>
      <c r="D11" s="26"/>
      <c r="E11" s="7" t="s">
        <v>11</v>
      </c>
      <c r="F11" s="44">
        <f>IF(E11="Absence",0,IF(E11="Fréquent (+ de 25%)",1,2))</f>
        <v>0</v>
      </c>
      <c r="H11" s="7" t="s">
        <v>11</v>
      </c>
      <c r="I11" s="44">
        <f>IF(H11="Absence",0,IF(H11="Fréquent (+ de 25%)",1,2))</f>
        <v>0</v>
      </c>
      <c r="J11" s="7" t="s">
        <v>11</v>
      </c>
      <c r="K11" s="44">
        <f>IF(J11="Absence",0,IF(J11="Fréquent (+ de 25%)",1,2))</f>
        <v>0</v>
      </c>
      <c r="L11" s="44"/>
      <c r="M11" s="52"/>
      <c r="N11" s="3" t="s">
        <v>6</v>
      </c>
      <c r="O11" s="41">
        <f>C10+F10+I10</f>
        <v>4</v>
      </c>
      <c r="P11" s="55"/>
    </row>
    <row r="12" spans="1:16" ht="15" thickBot="1" x14ac:dyDescent="0.35">
      <c r="A12" s="1" t="s">
        <v>10</v>
      </c>
      <c r="B12" s="7" t="s">
        <v>40</v>
      </c>
      <c r="C12" s="44">
        <f>IF(B12="Absence",0,IF(B12="large et plat",1,IF(B12="étroit ou déversant",2,3)))</f>
        <v>3</v>
      </c>
      <c r="D12" s="28"/>
      <c r="E12" s="7" t="s">
        <v>11</v>
      </c>
      <c r="F12" s="44">
        <f>IF(E12="Absence",0,IF(E12="large et plat",1,IF(E12="étroit ou déversant",2,3)))</f>
        <v>0</v>
      </c>
      <c r="G12" s="9"/>
      <c r="H12" s="7" t="s">
        <v>11</v>
      </c>
      <c r="I12" s="44">
        <f>IF(H12="Absence",0,IF(H12="large et plat",1,IF(H12="étroit ou déversant",2,3)))</f>
        <v>0</v>
      </c>
      <c r="J12" s="7" t="s">
        <v>11</v>
      </c>
      <c r="K12" s="44">
        <f>IF(J12="Absence",0,IF(J12="large et plat",1,IF(J12="étroit ou déversant",2,3)))</f>
        <v>0</v>
      </c>
      <c r="L12" s="44"/>
      <c r="M12" s="52"/>
      <c r="N12" s="4" t="s">
        <v>8</v>
      </c>
      <c r="O12" s="42">
        <f>C11+F11+I11</f>
        <v>2</v>
      </c>
      <c r="P12" s="55"/>
    </row>
    <row r="13" spans="1:16" ht="15" thickBot="1" x14ac:dyDescent="0.35">
      <c r="A13" s="1" t="s">
        <v>12</v>
      </c>
      <c r="B13" s="7" t="s">
        <v>13</v>
      </c>
      <c r="C13" s="44">
        <f>IF(B13="Oui",1,0)</f>
        <v>1</v>
      </c>
      <c r="D13" s="28" t="str">
        <f>IF(B13="Oui","Rouge"," ")</f>
        <v>Rouge</v>
      </c>
      <c r="E13" s="7" t="s">
        <v>31</v>
      </c>
      <c r="F13" s="44">
        <f>IF(E13="Oui",1,0)</f>
        <v>0</v>
      </c>
      <c r="H13" s="7" t="s">
        <v>13</v>
      </c>
      <c r="I13" s="44">
        <f>IF(H13="Oui",1,0)</f>
        <v>1</v>
      </c>
      <c r="J13" s="7" t="s">
        <v>31</v>
      </c>
      <c r="K13" s="44">
        <f>IF(J13="Oui",1,0)</f>
        <v>0</v>
      </c>
      <c r="L13" s="44"/>
      <c r="M13" s="52"/>
      <c r="N13" s="1" t="s">
        <v>10</v>
      </c>
      <c r="O13" s="42">
        <f>C12+F12+I12</f>
        <v>3</v>
      </c>
      <c r="P13" s="55"/>
    </row>
    <row r="14" spans="1:16" ht="15" thickBot="1" x14ac:dyDescent="0.35">
      <c r="A14" s="12" t="s">
        <v>14</v>
      </c>
      <c r="B14" s="13">
        <f>SUM(C10:C13)</f>
        <v>8</v>
      </c>
      <c r="C14" s="24"/>
      <c r="D14" s="26"/>
      <c r="E14" s="13">
        <f>SUM(F10:F13)</f>
        <v>1</v>
      </c>
      <c r="F14" s="24"/>
      <c r="H14" s="13">
        <f>SUM(I10:I13)</f>
        <v>2</v>
      </c>
      <c r="I14" s="24"/>
      <c r="J14" s="13">
        <f>SUM(K10:K13)</f>
        <v>0</v>
      </c>
      <c r="K14" s="24"/>
      <c r="L14" s="24"/>
      <c r="M14" s="52"/>
      <c r="N14" s="34" t="s">
        <v>12</v>
      </c>
      <c r="O14" s="43">
        <f>C13+F13+I13</f>
        <v>2</v>
      </c>
      <c r="P14" s="55"/>
    </row>
    <row r="15" spans="1:16" ht="15" thickBot="1" x14ac:dyDescent="0.35">
      <c r="B15" s="8"/>
      <c r="C15" s="24"/>
      <c r="D15" s="26"/>
      <c r="E15" s="8"/>
      <c r="F15" s="24"/>
      <c r="H15" s="8"/>
      <c r="I15" s="24"/>
      <c r="J15" s="8"/>
      <c r="K15" s="24"/>
      <c r="L15" s="24"/>
      <c r="M15" s="56"/>
      <c r="N15" s="57"/>
      <c r="O15" s="57"/>
      <c r="P15" s="58"/>
    </row>
    <row r="16" spans="1:16" x14ac:dyDescent="0.3">
      <c r="A16" s="14" t="s">
        <v>15</v>
      </c>
      <c r="B16" s="15">
        <f>B9+B14</f>
        <v>20</v>
      </c>
      <c r="C16" s="24">
        <f>INT(B16/5.01)</f>
        <v>3</v>
      </c>
      <c r="D16" s="26"/>
      <c r="E16" s="15">
        <f>E9+E14</f>
        <v>4</v>
      </c>
      <c r="F16" s="24">
        <f>INT(E16/5.01)</f>
        <v>0</v>
      </c>
      <c r="H16" s="15">
        <f>H9+H14</f>
        <v>5</v>
      </c>
      <c r="I16" s="24">
        <f>INT(H16/5.01)</f>
        <v>0</v>
      </c>
      <c r="J16" s="15">
        <f>J9+J14</f>
        <v>3</v>
      </c>
      <c r="K16" s="24">
        <f>INT(J16/5.01)</f>
        <v>0</v>
      </c>
      <c r="L16" s="24"/>
    </row>
    <row r="17" spans="1:12" ht="15" thickBot="1" x14ac:dyDescent="0.35">
      <c r="A17" s="16" t="s">
        <v>16</v>
      </c>
      <c r="B17" s="17" t="str">
        <f>IF(B16&lt;5,"Vert",IF(B16&lt;10,"Bleu",IF(B16&lt;15,"Rouge","Noir")))</f>
        <v>Noir</v>
      </c>
      <c r="C17" s="24"/>
      <c r="D17" s="26"/>
      <c r="E17" s="17" t="str">
        <f>IF(E16&lt;5,"Vert",IF(E16&lt;10,"Bleu",IF(E16&lt;15,"Rouge","Noir")))</f>
        <v>Vert</v>
      </c>
      <c r="F17" s="24"/>
      <c r="H17" s="17" t="str">
        <f>IF(H16&lt;5,"Vert",IF(H16&lt;10,"Bleu",IF(H16&lt;15,"Rouge","Noir")))</f>
        <v>Bleu</v>
      </c>
      <c r="I17" s="24"/>
      <c r="J17" s="17" t="str">
        <f>IF(J16&lt;5,"Vert",IF(J16&lt;10,"Bleu",IF(J16&lt;15,"Rouge","Noir")))</f>
        <v>Vert</v>
      </c>
      <c r="K17" s="24"/>
      <c r="L17" s="24"/>
    </row>
    <row r="18" spans="1:12" ht="15" thickBot="1" x14ac:dyDescent="0.35">
      <c r="B18" s="5"/>
      <c r="C18" s="24"/>
      <c r="D18" s="26"/>
      <c r="E18" s="5"/>
      <c r="F18" s="24"/>
      <c r="H18" s="5"/>
      <c r="I18" s="24"/>
      <c r="J18" s="5"/>
      <c r="K18" s="24"/>
      <c r="L18" s="24"/>
    </row>
    <row r="19" spans="1:12" ht="15" thickBot="1" x14ac:dyDescent="0.35">
      <c r="A19" s="10" t="s">
        <v>17</v>
      </c>
      <c r="B19" s="11" t="str">
        <f>IF(C12=3,"Noir",IF(B9&gt;=8,"Rouge mini",IF(C12=2,"Rouge mini",IF(C13=1,"Rouge mini",IF(C12=1,"Bleu mini",B17)))))</f>
        <v>Noir</v>
      </c>
      <c r="C19" s="24" t="e">
        <f>MAX(#REF!,#REF!,#REF!,C16)</f>
        <v>#REF!</v>
      </c>
      <c r="D19" s="26"/>
      <c r="E19" s="11" t="str">
        <f>IF(F12=3,"Noir",IF(E9&gt;=8,"Rouge mini",IF(F12=2,"Rouge mini",IF(F13=1,"Rouge mini",IF(F12=1,"Bleu mini",E17)))))</f>
        <v>Vert</v>
      </c>
      <c r="F19" s="24" t="e">
        <f>MAX(#REF!,#REF!,#REF!,F16)</f>
        <v>#REF!</v>
      </c>
      <c r="H19" s="11" t="str">
        <f>IF(I12=3,"Noir",IF(H9&gt;=8,"Rouge mini",IF(I12=2,"Rouge mini",IF(I13=1,"Rouge mini",IF(I12=1,"Bleu mini",H17)))))</f>
        <v>Rouge mini</v>
      </c>
      <c r="I19" s="24">
        <f>MAX(N9,N12,N13,I16)</f>
        <v>0</v>
      </c>
      <c r="J19" s="11" t="str">
        <f>IF(K12=3,"Noir",IF(J9&gt;=8,"Rouge mini",IF(K12=2,"Rouge mini",IF(K13=1,"Rouge mini",IF(K12=1,"Bleu mini",J17)))))</f>
        <v>Vert</v>
      </c>
      <c r="K19" s="24">
        <f>MAX(Q9,Q12,Q13,K16)</f>
        <v>0</v>
      </c>
      <c r="L19" s="24"/>
    </row>
    <row r="20" spans="1:12" x14ac:dyDescent="0.3">
      <c r="B20" s="5"/>
      <c r="C20" s="33"/>
      <c r="D20" s="26"/>
      <c r="E20" s="5"/>
      <c r="F20" s="24"/>
      <c r="H20" s="5"/>
      <c r="I20" s="24"/>
      <c r="J20" s="5"/>
      <c r="K20" s="24"/>
      <c r="L20" s="24"/>
    </row>
    <row r="21" spans="1:12" x14ac:dyDescent="0.3">
      <c r="B21" s="5"/>
      <c r="C21" s="33"/>
      <c r="D21" s="19"/>
      <c r="F21" s="24"/>
      <c r="I21" s="22"/>
    </row>
    <row r="22" spans="1:12" x14ac:dyDescent="0.3">
      <c r="B22" s="5"/>
      <c r="C22" s="33"/>
      <c r="D22" s="19"/>
      <c r="F22" s="24"/>
      <c r="I22" s="22"/>
    </row>
  </sheetData>
  <pageMargins left="0.7" right="0.7" top="0.75" bottom="0.75" header="0.3" footer="0.3"/>
  <pageSetup paperSize="9" scale="56" orientation="portrait" r:id="rId1"/>
  <colBreaks count="1" manualBreakCount="1">
    <brk id="10" max="1048575" man="1"/>
  </col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400-000000000000}">
          <x14:formula1>
            <xm:f>'0'!$A$2:$A$5</xm:f>
          </x14:formula1>
          <xm:sqref>B6 E6 H6 J6</xm:sqref>
        </x14:dataValidation>
        <x14:dataValidation type="list" allowBlank="1" showInputMessage="1" showErrorMessage="1" xr:uid="{00000000-0002-0000-0400-000001000000}">
          <x14:formula1>
            <xm:f>'0'!$B$2:$B$5</xm:f>
          </x14:formula1>
          <xm:sqref>B7:B8 E7:E8 H7:H8 J7:J8</xm:sqref>
        </x14:dataValidation>
        <x14:dataValidation type="list" allowBlank="1" showInputMessage="1" showErrorMessage="1" xr:uid="{00000000-0002-0000-0400-000002000000}">
          <x14:formula1>
            <xm:f>'0'!$C$2:$C$3</xm:f>
          </x14:formula1>
          <xm:sqref>J13 B13 E13 H13</xm:sqref>
        </x14:dataValidation>
        <x14:dataValidation type="list" allowBlank="1" showInputMessage="1" showErrorMessage="1" xr:uid="{00000000-0002-0000-0400-000003000000}">
          <x14:formula1>
            <xm:f>'0'!$D$2:$D$4</xm:f>
          </x14:formula1>
          <xm:sqref>B11 E11 H11 J11</xm:sqref>
        </x14:dataValidation>
        <x14:dataValidation type="list" allowBlank="1" showInputMessage="1" showErrorMessage="1" xr:uid="{00000000-0002-0000-0400-000004000000}">
          <x14:formula1>
            <xm:f>'0'!$E$2:$E$5</xm:f>
          </x14:formula1>
          <xm:sqref>B12 E12 H12 J12</xm:sqref>
        </x14:dataValidation>
        <x14:dataValidation type="list" allowBlank="1" showErrorMessage="1" promptTitle="Montée" prompt="Sélectionnez les caractéristiques de la montée" xr:uid="{00000000-0002-0000-0400-000005000000}">
          <x14:formula1>
            <xm:f>'0'!$F$2:$F$5</xm:f>
          </x14:formula1>
          <xm:sqref>B10 E10 H10 J10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E5628-F710-4175-89B3-5B583B37B132}">
  <dimension ref="A1"/>
  <sheetViews>
    <sheetView workbookViewId="0"/>
  </sheetViews>
  <sheetFormatPr baseColWidth="10" defaultColWidth="8.88671875"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b24a196-1e60-4f90-89da-283d62977bf1">
      <Terms xmlns="http://schemas.microsoft.com/office/infopath/2007/PartnerControls"/>
    </lcf76f155ced4ddcb4097134ff3c332f>
    <TaxCatchAll xmlns="bf17a0d2-8fe2-4175-8812-665e9aa5223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2B18CE320AED4F92FB37E261F0945F" ma:contentTypeVersion="18" ma:contentTypeDescription="Crée un document." ma:contentTypeScope="" ma:versionID="219f9311d17d91da4d711e0cafa367c3">
  <xsd:schema xmlns:xsd="http://www.w3.org/2001/XMLSchema" xmlns:xs="http://www.w3.org/2001/XMLSchema" xmlns:p="http://schemas.microsoft.com/office/2006/metadata/properties" xmlns:ns2="db24a196-1e60-4f90-89da-283d62977bf1" xmlns:ns3="bf17a0d2-8fe2-4175-8812-665e9aa52231" targetNamespace="http://schemas.microsoft.com/office/2006/metadata/properties" ma:root="true" ma:fieldsID="f244bb1ff2b75a58dc527eaae4801324" ns2:_="" ns3:_="">
    <xsd:import namespace="db24a196-1e60-4f90-89da-283d62977bf1"/>
    <xsd:import namespace="bf17a0d2-8fe2-4175-8812-665e9aa522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24a196-1e60-4f90-89da-283d62977b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83be93c5-9ad3-4586-9747-6c4158a0baf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17a0d2-8fe2-4175-8812-665e9aa5223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8aeb5d1-52ed-4dba-85aa-918c6ee47c05}" ma:internalName="TaxCatchAll" ma:showField="CatchAllData" ma:web="bf17a0d2-8fe2-4175-8812-665e9aa522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B U D A A B Q S w M E F A A C A A g A O H Y m U i o r 2 7 i l A A A A 9 Q A A A B I A H A B D b 2 5 m a W c v U G F j a 2 F n Z S 5 4 b W w g o h g A K K A U A A A A A A A A A A A A A A A A A A A A A A A A A A A A h Y 8 x D o I w G I W v Q r r T A h o l 5 K c M J k 6 S G E 2 M a 1 M K N E I x b b H c z c E j e Q U x i r o 5 v u 9 9 w 3 v 3 6 w 2 y o W 2 8 i 9 B G d i p F I Q 6 Q J x T v C q m q F P W 2 9 G O U U d g y f m K V 8 E Z Z m W Q w R Y p q a 8 8 J I c 4 5 7 G a 4 0 x W J g i A k x 3 y z 5 7 V o G f r I 8 r / s S 2 U s U 1 w g C o f X G B r h e I n j + Q I H Q C Y G u V T f P h r n P t s f C K u + s b 0 W t N T + e g d k i k D e F + g D U E s D B B Q A A g A I A D h 2 J l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4 d i Z S K I p H u A 4 A A A A R A A A A E w A c A E Z v c m 1 1 b G F z L 1 N l Y 3 R p b 2 4 x L m 0 g o h g A K K A U A A A A A A A A A A A A A A A A A A A A A A A A A A A A K 0 5 N L s n M z 1 M I h t C G 1 g B Q S w E C L Q A U A A I A C A A 4 d i Z S K i v b u K U A A A D 1 A A A A E g A A A A A A A A A A A A A A A A A A A A A A Q 2 9 u Z m l n L 1 B h Y 2 t h Z 2 U u e G 1 s U E s B A i 0 A F A A C A A g A O H Y m U g / K 6 a u k A A A A 6 Q A A A B M A A A A A A A A A A A A A A A A A 8 Q A A A F t D b 2 5 0 Z W 5 0 X 1 R 5 c G V z X S 5 4 b W x Q S w E C L Q A U A A I A C A A 4 d i Z S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G I e z r w s f 5 0 W P 6 q F Z j i n k K Q A A A A A C A A A A A A A D Z g A A w A A A A B A A A A A c C d 9 l y F C s E q E 8 c n c N / P T G A A A A A A S A A A C g A A A A E A A A A I u J b L x 3 d W B l x a v t k R z t 6 J 1 Q A A A A m g u C / z g V W h F c 3 c B p 8 V u v G 6 j Y h u a P W w g i A i K T l A u G z b Y P / B + z n i L d O X G C B Y n C K z a i X P c l F F s 7 n Q n g p 1 F 6 3 e r U H + M 7 n + + 3 G O b M C N U v b R z X N m k U A A A A 3 u 9 + 7 / g / Y C 4 I H o M J p k 5 g F 7 L v A f I = < / D a t a M a s h u p > 
</file>

<file path=customXml/itemProps1.xml><?xml version="1.0" encoding="utf-8"?>
<ds:datastoreItem xmlns:ds="http://schemas.openxmlformats.org/officeDocument/2006/customXml" ds:itemID="{F04B4371-29A0-4869-9319-1D44A9DFEAD0}">
  <ds:schemaRefs>
    <ds:schemaRef ds:uri="http://purl.org/dc/terms/"/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51698bd2-3321-4f5a-be1d-ab889af95fad"/>
    <ds:schemaRef ds:uri="9d745034-cd1f-47fb-855e-ea4a56cf0ad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D6F614B-C8BE-4918-BE7E-B00B7F6B17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B67885-44B5-4713-AA86-693E52E5C5DC}"/>
</file>

<file path=customXml/itemProps4.xml><?xml version="1.0" encoding="utf-8"?>
<ds:datastoreItem xmlns:ds="http://schemas.openxmlformats.org/officeDocument/2006/customXml" ds:itemID="{FCC50FA7-99B2-41B4-862F-7ACB2126919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Outil de Calcul</vt:lpstr>
      <vt:lpstr>0</vt:lpstr>
      <vt:lpstr>Ititnérance_2_Jours</vt:lpstr>
      <vt:lpstr>Itinérance_3_Jours</vt:lpstr>
      <vt:lpstr>Itinérance_4_Jours</vt:lpstr>
      <vt:lpstr>Feuil1</vt:lpstr>
    </vt:vector>
  </TitlesOfParts>
  <Manager/>
  <Company>CD74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BROCHOT Alexis</dc:creator>
  <cp:keywords/>
  <dc:description/>
  <cp:lastModifiedBy>Laëtitia Olkowicz</cp:lastModifiedBy>
  <cp:revision/>
  <dcterms:created xsi:type="dcterms:W3CDTF">2020-12-08T13:59:24Z</dcterms:created>
  <dcterms:modified xsi:type="dcterms:W3CDTF">2023-11-16T14:33:18Z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0x010100CCF201EFED7D4D46AC2551E82022BD0D</vt:lpwstr>
  </property>
  <property fmtid="{D5CDD505-2E9C-101B-9397-08002B2CF9AE}" pid="3" name="MediaServiceImageTags">
    <vt:lpwstr/>
  </property>
</Properties>
</file>